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595" tabRatio="753" activeTab="0"/>
  </bookViews>
  <sheets>
    <sheet name="Макроекономија" sheetId="1" r:id="rId1"/>
    <sheet name="Рачуноводство и пословне финан." sheetId="2" r:id="rId2"/>
    <sheet name="Управљање пословањем" sheetId="3" r:id="rId3"/>
  </sheets>
  <definedNames/>
  <calcPr fullCalcOnLoad="1"/>
</workbook>
</file>

<file path=xl/sharedStrings.xml><?xml version="1.0" encoding="utf-8"?>
<sst xmlns="http://schemas.openxmlformats.org/spreadsheetml/2006/main" count="151" uniqueCount="79">
  <si>
    <t>I година</t>
  </si>
  <si>
    <t>ЕСПБ</t>
  </si>
  <si>
    <t>II година</t>
  </si>
  <si>
    <t>предмет</t>
  </si>
  <si>
    <t>Изборни предмет 1</t>
  </si>
  <si>
    <t>ЕСПБ I година</t>
  </si>
  <si>
    <t>укупно I година</t>
  </si>
  <si>
    <t>Изборни предмет 2</t>
  </si>
  <si>
    <t>ЕСПБ II година</t>
  </si>
  <si>
    <t>укупно II година</t>
  </si>
  <si>
    <t>УКУПНО ЕСПБ</t>
  </si>
  <si>
    <t>УКУПНА ШКОЛАРИНА</t>
  </si>
  <si>
    <t>III година</t>
  </si>
  <si>
    <t>ЕСПБ III година</t>
  </si>
  <si>
    <t>укупно III година</t>
  </si>
  <si>
    <t>МАКРОЕКОНОМИЈА</t>
  </si>
  <si>
    <t>вредност ЕСПБ бода</t>
  </si>
  <si>
    <t>Методологија научног истраживања</t>
  </si>
  <si>
    <t>Савремена макроекономија</t>
  </si>
  <si>
    <t>- Међународно пореско планирање</t>
  </si>
  <si>
    <t>- Анализа конкурентности</t>
  </si>
  <si>
    <t>- Политика регулације тржишта</t>
  </si>
  <si>
    <t>- Теорија пословних циклуса и економског раста</t>
  </si>
  <si>
    <t>- Међународна трговина</t>
  </si>
  <si>
    <t>- Управљање руралним развојем</t>
  </si>
  <si>
    <t>- Теорија корпоративног управљања</t>
  </si>
  <si>
    <t>Банкарски менаџмент</t>
  </si>
  <si>
    <t>Изборни предмет 3</t>
  </si>
  <si>
    <t>Изборни предмет 4</t>
  </si>
  <si>
    <t>Изборни предмет 5</t>
  </si>
  <si>
    <t>Изборни предмет 6</t>
  </si>
  <si>
    <t>- Стратегијско планирање ИС</t>
  </si>
  <si>
    <t>- Политика добити предузећа</t>
  </si>
  <si>
    <t>- Електронско банкарство</t>
  </si>
  <si>
    <t>- Економска политика у условима кризе</t>
  </si>
  <si>
    <t>датум доспећа</t>
  </si>
  <si>
    <t>РАЧУНОВОДСТВО И ПОСЛОВНЕ ФИНАНСИЈЕ</t>
  </si>
  <si>
    <t>Међународно финансијско извештавање</t>
  </si>
  <si>
    <t>- Специфична подручја ревизије финансијских извештаја</t>
  </si>
  <si>
    <t>Стратегијски финансијски менаџмент</t>
  </si>
  <si>
    <t>- Банкарски менаџмент</t>
  </si>
  <si>
    <t>- Специфична подручја међународног рачуноводства</t>
  </si>
  <si>
    <t>- Интегрисано управљање трошковима</t>
  </si>
  <si>
    <t>УПРАВЉАЊЕ ПОСЛОВАЊЕМ</t>
  </si>
  <si>
    <t>- Стратегијски маркетинг</t>
  </si>
  <si>
    <t>- Лидерство и организационе промене</t>
  </si>
  <si>
    <t>- Међународни маркетинг у глобалном окружењу</t>
  </si>
  <si>
    <t>Теорија корпоративног управљања</t>
  </si>
  <si>
    <t>- Маркетинг односа са потрошачима</t>
  </si>
  <si>
    <t>- Критичко управљање проблемским ситуацијама</t>
  </si>
  <si>
    <t>- Стратегијски менаџмент у туризму</t>
  </si>
  <si>
    <t>- Право конкуренције ЕУ</t>
  </si>
  <si>
    <t>- Макроекономско моделирање</t>
  </si>
  <si>
    <r>
      <t>Изборни предмет 1</t>
    </r>
    <r>
      <rPr>
        <sz val="10"/>
        <color indexed="8"/>
        <rFont val="Calibri"/>
        <family val="2"/>
      </rPr>
      <t xml:space="preserve"> (бира се 1 од 4)</t>
    </r>
    <r>
      <rPr>
        <b/>
        <i/>
        <sz val="10"/>
        <color indexed="8"/>
        <rFont val="Calibri"/>
        <family val="2"/>
      </rPr>
      <t>:</t>
    </r>
  </si>
  <si>
    <r>
      <t xml:space="preserve">Изборни предмет 2 и 3 </t>
    </r>
    <r>
      <rPr>
        <sz val="10"/>
        <color indexed="8"/>
        <rFont val="Calibri"/>
        <family val="2"/>
      </rPr>
      <t>(бира се 2 од 4)</t>
    </r>
    <r>
      <rPr>
        <b/>
        <i/>
        <sz val="10"/>
        <color indexed="8"/>
        <rFont val="Calibri"/>
        <family val="2"/>
      </rPr>
      <t>:</t>
    </r>
  </si>
  <si>
    <t>- Теорија и анализа привредног развоја</t>
  </si>
  <si>
    <t>- Анализа цена хартија од вредности</t>
  </si>
  <si>
    <r>
      <t xml:space="preserve">Изборни предмет 4, 5 и 6 </t>
    </r>
    <r>
      <rPr>
        <sz val="10"/>
        <color indexed="8"/>
        <rFont val="Calibri"/>
        <family val="2"/>
      </rPr>
      <t>(бира се 3 од 8)</t>
    </r>
    <r>
      <rPr>
        <b/>
        <i/>
        <sz val="10"/>
        <color indexed="8"/>
        <rFont val="Calibri"/>
        <family val="2"/>
      </rPr>
      <t>:</t>
    </r>
  </si>
  <si>
    <t>Пријава доктората</t>
  </si>
  <si>
    <t>Научно-истраживачки рад</t>
  </si>
  <si>
    <t>Докторска дисертација - истраживање</t>
  </si>
  <si>
    <t>Докторска дисертација - писање и одбрана</t>
  </si>
  <si>
    <t>- Одрживи развој туризма</t>
  </si>
  <si>
    <t>- Међународне финансије: теорија и политика</t>
  </si>
  <si>
    <t>-Управљање регионалним развојем</t>
  </si>
  <si>
    <t>- Међународни монетарни систем</t>
  </si>
  <si>
    <t>- Глобални финан. систем</t>
  </si>
  <si>
    <r>
      <t>Изборни предмет 1</t>
    </r>
    <r>
      <rPr>
        <sz val="10"/>
        <color indexed="8"/>
        <rFont val="Calibri"/>
        <family val="2"/>
      </rPr>
      <t xml:space="preserve"> (бира се 1 од 2)</t>
    </r>
    <r>
      <rPr>
        <b/>
        <i/>
        <sz val="10"/>
        <color indexed="8"/>
        <rFont val="Calibri"/>
        <family val="2"/>
      </rPr>
      <t>:</t>
    </r>
  </si>
  <si>
    <t>- Рачуноводство одрживог развоја</t>
  </si>
  <si>
    <r>
      <t xml:space="preserve">Изборни предмет 4, 5 и 6 </t>
    </r>
    <r>
      <rPr>
        <sz val="10"/>
        <color indexed="8"/>
        <rFont val="Calibri"/>
        <family val="2"/>
      </rPr>
      <t>(бира се 3 од 6)</t>
    </r>
    <r>
      <rPr>
        <b/>
        <i/>
        <sz val="10"/>
        <color indexed="8"/>
        <rFont val="Calibri"/>
        <family val="2"/>
      </rPr>
      <t>:</t>
    </r>
  </si>
  <si>
    <t>- Међународни финан. менаџ.</t>
  </si>
  <si>
    <t>- Вишекритеријумска анализа и одлучивање</t>
  </si>
  <si>
    <t>Страт. управљaње организационом трансформацијом</t>
  </si>
  <si>
    <r>
      <t>Изборни предмет 1</t>
    </r>
    <r>
      <rPr>
        <sz val="10"/>
        <color indexed="8"/>
        <rFont val="Calibri"/>
        <family val="2"/>
      </rPr>
      <t xml:space="preserve"> (бира се 1 од 3)</t>
    </r>
    <r>
      <rPr>
        <b/>
        <i/>
        <sz val="10"/>
        <color indexed="8"/>
        <rFont val="Calibri"/>
        <family val="2"/>
      </rPr>
      <t>:</t>
    </r>
  </si>
  <si>
    <t>- Економика стратегије</t>
  </si>
  <si>
    <t>- Стратегијско управљање иновацијама</t>
  </si>
  <si>
    <t>- Стратегијски финансијски менаџмент</t>
  </si>
  <si>
    <t>- Управљање регионалним развојем</t>
  </si>
  <si>
    <t>- Глобални финансијски системи</t>
  </si>
</sst>
</file>

<file path=xl/styles.xml><?xml version="1.0" encoding="utf-8"?>
<styleSheet xmlns="http://schemas.openxmlformats.org/spreadsheetml/2006/main">
  <numFmts count="4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_-* #,##0.00\ [$RSD-241A]_-;\-* #,##0.00\ [$RSD-241A]_-;_-* &quot;-&quot;??\ [$RSD-241A]_-;_-@_-"/>
    <numFmt numFmtId="175" formatCode="_-* #,##0.00\ [$RSD-241A]_-;\-* #,##0.00\ [$RSD-241A]_-;_-* &quot;-&quot;\ [$RSD-241A]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\ [$€-1]"/>
    <numFmt numFmtId="181" formatCode="#,##0.00\ &quot;RSD&quot;"/>
    <numFmt numFmtId="182" formatCode="_-* #,##0.0\ [$RSD-241A]_-;\-* #,##0.0\ [$RSD-241A]_-;_-* &quot;-&quot;??\ [$RSD-241A]_-;_-@_-"/>
    <numFmt numFmtId="183" formatCode="_-* #,##0\ [$RSD-241A]_-;\-* #,##0\ [$RSD-241A]_-;_-* &quot;-&quot;??\ [$RSD-241A]_-;_-@_-"/>
    <numFmt numFmtId="184" formatCode="_-* #,##0.0\ [$RSD-241A]_-;\-* #,##0.0\ [$RSD-241A]_-;_-* &quot;-&quot;\ [$RSD-241A]_-;_-@_-"/>
    <numFmt numFmtId="185" formatCode="_-* #,##0\ [$RSD-241A]_-;\-* #,##0\ [$RSD-241A]_-;_-* &quot;-&quot;\ [$RSD-241A]_-;_-@_-"/>
    <numFmt numFmtId="186" formatCode="#,##0.0\ &quot;RSD&quot;"/>
    <numFmt numFmtId="187" formatCode="#,##0\ &quot;RSD&quot;"/>
    <numFmt numFmtId="188" formatCode="[$-241A]dddd\,\ dd\.\ mmmm\ yyyy\."/>
    <numFmt numFmtId="189" formatCode="#,##0.000\ &quot;RSD&quot;"/>
    <numFmt numFmtId="190" formatCode="#,##0.0000\ &quot;RSD&quot;"/>
    <numFmt numFmtId="191" formatCode="#,##0.00000\ &quot;RSD&quot;"/>
    <numFmt numFmtId="192" formatCode="#,##0.000000\ &quot;RSD&quot;"/>
    <numFmt numFmtId="193" formatCode="#,##0.0000000\ &quot;RSD&quot;"/>
    <numFmt numFmtId="194" formatCode="#,##0.00000000\ &quot;RSD&quot;"/>
    <numFmt numFmtId="195" formatCode="#,##0.000000000\ &quot;RSD&quot;"/>
    <numFmt numFmtId="196" formatCode="#,##0.0000000000\ &quot;RSD&quot;"/>
    <numFmt numFmtId="197" formatCode="[$-241A]d\.\ mmmm\ yyyy"/>
    <numFmt numFmtId="198" formatCode="0.000"/>
    <numFmt numFmtId="199" formatCode="0.0000"/>
    <numFmt numFmtId="200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27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0" fillId="27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6" fillId="0" borderId="0" xfId="0" applyFont="1" applyAlignment="1" applyProtection="1">
      <alignment/>
      <protection/>
    </xf>
    <xf numFmtId="0" fontId="4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174" fontId="21" fillId="0" borderId="0" xfId="0" applyNumberFormat="1" applyFont="1" applyAlignment="1">
      <alignment horizontal="right" vertical="center"/>
    </xf>
    <xf numFmtId="187" fontId="22" fillId="33" borderId="14" xfId="0" applyNumberFormat="1" applyFont="1" applyFill="1" applyBorder="1" applyAlignment="1">
      <alignment horizontal="center" vertical="center" shrinkToFit="1"/>
    </xf>
    <xf numFmtId="187" fontId="22" fillId="0" borderId="14" xfId="0" applyNumberFormat="1" applyFont="1" applyBorder="1" applyAlignment="1">
      <alignment horizontal="center" vertical="center" shrinkToFit="1"/>
    </xf>
    <xf numFmtId="0" fontId="0" fillId="27" borderId="15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26" fillId="0" borderId="0" xfId="0" applyFont="1" applyAlignment="1">
      <alignment/>
    </xf>
    <xf numFmtId="0" fontId="0" fillId="9" borderId="16" xfId="0" applyFont="1" applyFill="1" applyBorder="1" applyAlignment="1">
      <alignment horizontal="center" vertical="center" wrapText="1"/>
    </xf>
    <xf numFmtId="0" fontId="0" fillId="9" borderId="17" xfId="0" applyFont="1" applyFill="1" applyBorder="1" applyAlignment="1">
      <alignment horizontal="justify" vertical="center" wrapText="1"/>
    </xf>
    <xf numFmtId="0" fontId="0" fillId="9" borderId="0" xfId="0" applyFont="1" applyFill="1" applyBorder="1" applyAlignment="1">
      <alignment horizontal="justify" vertical="center" wrapText="1"/>
    </xf>
    <xf numFmtId="181" fontId="21" fillId="0" borderId="0" xfId="0" applyNumberFormat="1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42" fillId="0" borderId="18" xfId="0" applyFont="1" applyBorder="1" applyAlignment="1">
      <alignment vertical="center" wrapText="1"/>
    </xf>
    <xf numFmtId="0" fontId="40" fillId="0" borderId="0" xfId="0" applyFont="1" applyAlignment="1">
      <alignment horizontal="center" vertical="center"/>
    </xf>
    <xf numFmtId="0" fontId="42" fillId="0" borderId="0" xfId="0" applyFont="1" applyBorder="1" applyAlignment="1">
      <alignment vertical="center" wrapText="1"/>
    </xf>
    <xf numFmtId="49" fontId="43" fillId="0" borderId="19" xfId="0" applyNumberFormat="1" applyFont="1" applyBorder="1" applyAlignment="1">
      <alignment vertical="center" wrapText="1"/>
    </xf>
    <xf numFmtId="49" fontId="43" fillId="0" borderId="20" xfId="0" applyNumberFormat="1" applyFont="1" applyBorder="1" applyAlignment="1">
      <alignment vertical="center" wrapText="1"/>
    </xf>
    <xf numFmtId="0" fontId="22" fillId="34" borderId="1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43" fillId="0" borderId="0" xfId="0" applyNumberFormat="1" applyFont="1" applyBorder="1" applyAlignment="1">
      <alignment horizontal="left" vertical="center" wrapText="1"/>
    </xf>
    <xf numFmtId="0" fontId="0" fillId="9" borderId="2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 wrapText="1"/>
    </xf>
    <xf numFmtId="49" fontId="43" fillId="0" borderId="0" xfId="0" applyNumberFormat="1" applyFont="1" applyBorder="1" applyAlignment="1">
      <alignment horizontal="left" vertical="center" wrapText="1"/>
    </xf>
    <xf numFmtId="3" fontId="22" fillId="33" borderId="14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49" fontId="43" fillId="0" borderId="19" xfId="0" applyNumberFormat="1" applyFont="1" applyFill="1" applyBorder="1" applyAlignment="1">
      <alignment vertical="center" wrapText="1"/>
    </xf>
    <xf numFmtId="49" fontId="43" fillId="0" borderId="19" xfId="0" applyNumberFormat="1" applyFont="1" applyFill="1" applyBorder="1" applyAlignment="1">
      <alignment/>
    </xf>
    <xf numFmtId="49" fontId="43" fillId="0" borderId="0" xfId="0" applyNumberFormat="1" applyFont="1" applyFill="1" applyBorder="1" applyAlignment="1">
      <alignment vertical="center" wrapText="1"/>
    </xf>
    <xf numFmtId="49" fontId="43" fillId="0" borderId="20" xfId="0" applyNumberFormat="1" applyFont="1" applyBorder="1" applyAlignment="1">
      <alignment horizontal="left" vertical="center" wrapText="1"/>
    </xf>
    <xf numFmtId="49" fontId="43" fillId="0" borderId="19" xfId="0" applyNumberFormat="1" applyFont="1" applyFill="1" applyBorder="1" applyAlignment="1">
      <alignment vertical="top" wrapText="1"/>
    </xf>
    <xf numFmtId="49" fontId="44" fillId="0" borderId="20" xfId="0" applyNumberFormat="1" applyFont="1" applyBorder="1" applyAlignment="1">
      <alignment horizontal="left" vertical="center" wrapText="1"/>
    </xf>
    <xf numFmtId="49" fontId="43" fillId="0" borderId="21" xfId="0" applyNumberFormat="1" applyFont="1" applyFill="1" applyBorder="1" applyAlignment="1">
      <alignment vertical="center"/>
    </xf>
    <xf numFmtId="49" fontId="43" fillId="0" borderId="15" xfId="0" applyNumberFormat="1" applyFont="1" applyFill="1" applyBorder="1" applyAlignment="1">
      <alignment vertical="center"/>
    </xf>
    <xf numFmtId="49" fontId="43" fillId="0" borderId="21" xfId="0" applyNumberFormat="1" applyFont="1" applyBorder="1" applyAlignment="1">
      <alignment vertical="center" wrapText="1"/>
    </xf>
    <xf numFmtId="49" fontId="43" fillId="0" borderId="15" xfId="0" applyNumberFormat="1" applyFont="1" applyBorder="1" applyAlignment="1">
      <alignment vertical="center" wrapText="1"/>
    </xf>
    <xf numFmtId="49" fontId="43" fillId="0" borderId="18" xfId="0" applyNumberFormat="1" applyFont="1" applyFill="1" applyBorder="1" applyAlignment="1">
      <alignment vertical="center" wrapText="1"/>
    </xf>
    <xf numFmtId="49" fontId="43" fillId="0" borderId="19" xfId="0" applyNumberFormat="1" applyFont="1" applyFill="1" applyBorder="1" applyAlignment="1">
      <alignment vertical="center" wrapText="1"/>
    </xf>
    <xf numFmtId="49" fontId="43" fillId="0" borderId="0" xfId="0" applyNumberFormat="1" applyFont="1" applyFill="1" applyBorder="1" applyAlignment="1">
      <alignment horizontal="left" vertical="center" wrapText="1"/>
    </xf>
    <xf numFmtId="49" fontId="43" fillId="0" borderId="11" xfId="0" applyNumberFormat="1" applyFont="1" applyFill="1" applyBorder="1" applyAlignment="1">
      <alignment horizontal="left" vertical="center" wrapText="1"/>
    </xf>
    <xf numFmtId="49" fontId="43" fillId="0" borderId="21" xfId="0" applyNumberFormat="1" applyFont="1" applyFill="1" applyBorder="1" applyAlignment="1">
      <alignment horizontal="left" vertical="center" wrapText="1"/>
    </xf>
    <xf numFmtId="49" fontId="43" fillId="0" borderId="15" xfId="0" applyNumberFormat="1" applyFont="1" applyFill="1" applyBorder="1" applyAlignment="1">
      <alignment horizontal="left" vertical="center" wrapText="1"/>
    </xf>
    <xf numFmtId="49" fontId="43" fillId="0" borderId="19" xfId="0" applyNumberFormat="1" applyFont="1" applyFill="1" applyBorder="1" applyAlignment="1">
      <alignment horizontal="left" vertical="center" wrapText="1"/>
    </xf>
    <xf numFmtId="49" fontId="43" fillId="0" borderId="20" xfId="0" applyNumberFormat="1" applyFont="1" applyFill="1" applyBorder="1" applyAlignment="1">
      <alignment horizontal="left" vertical="center" wrapText="1"/>
    </xf>
    <xf numFmtId="0" fontId="40" fillId="0" borderId="0" xfId="0" applyFont="1" applyAlignment="1">
      <alignment horizontal="left" vertical="center" indent="1"/>
    </xf>
    <xf numFmtId="0" fontId="0" fillId="7" borderId="19" xfId="0" applyFill="1" applyBorder="1" applyAlignment="1">
      <alignment horizontal="left" vertical="center" indent="1"/>
    </xf>
    <xf numFmtId="0" fontId="0" fillId="7" borderId="0" xfId="0" applyFill="1" applyBorder="1" applyAlignment="1">
      <alignment horizontal="left" vertical="center" indent="1"/>
    </xf>
    <xf numFmtId="49" fontId="43" fillId="0" borderId="0" xfId="0" applyNumberFormat="1" applyFont="1" applyFill="1" applyBorder="1" applyAlignment="1">
      <alignment horizontal="left" vertical="center" wrapText="1"/>
    </xf>
    <xf numFmtId="49" fontId="43" fillId="0" borderId="11" xfId="0" applyNumberFormat="1" applyFont="1" applyFill="1" applyBorder="1" applyAlignment="1">
      <alignment horizontal="left" vertical="center" wrapText="1"/>
    </xf>
    <xf numFmtId="49" fontId="43" fillId="0" borderId="0" xfId="0" applyNumberFormat="1" applyFont="1" applyFill="1" applyBorder="1" applyAlignment="1">
      <alignment horizontal="left" vertical="center"/>
    </xf>
    <xf numFmtId="49" fontId="43" fillId="0" borderId="11" xfId="0" applyNumberFormat="1" applyFont="1" applyFill="1" applyBorder="1" applyAlignment="1">
      <alignment horizontal="left" vertical="center"/>
    </xf>
    <xf numFmtId="0" fontId="40" fillId="0" borderId="0" xfId="0" applyFont="1" applyFill="1" applyAlignment="1">
      <alignment horizontal="center" vertical="center"/>
    </xf>
    <xf numFmtId="181" fontId="40" fillId="0" borderId="0" xfId="0" applyNumberFormat="1" applyFont="1" applyFill="1" applyBorder="1" applyAlignment="1">
      <alignment horizontal="center" vertical="center"/>
    </xf>
    <xf numFmtId="0" fontId="40" fillId="0" borderId="22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0" xfId="0" applyFont="1" applyAlignment="1">
      <alignment horizontal="center" vertical="center"/>
    </xf>
    <xf numFmtId="0" fontId="45" fillId="27" borderId="22" xfId="0" applyFont="1" applyFill="1" applyBorder="1" applyAlignment="1">
      <alignment horizontal="center" vertical="center" wrapText="1"/>
    </xf>
    <xf numFmtId="0" fontId="45" fillId="27" borderId="16" xfId="0" applyFont="1" applyFill="1" applyBorder="1" applyAlignment="1">
      <alignment horizontal="center" vertical="center" wrapText="1"/>
    </xf>
    <xf numFmtId="187" fontId="40" fillId="9" borderId="22" xfId="0" applyNumberFormat="1" applyFont="1" applyFill="1" applyBorder="1" applyAlignment="1">
      <alignment horizontal="center" vertical="center"/>
    </xf>
    <xf numFmtId="187" fontId="40" fillId="9" borderId="10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right" vertical="center" wrapText="1"/>
    </xf>
    <xf numFmtId="0" fontId="0" fillId="0" borderId="17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187" fontId="46" fillId="0" borderId="22" xfId="0" applyNumberFormat="1" applyFont="1" applyBorder="1" applyAlignment="1">
      <alignment horizontal="center" vertical="center" shrinkToFit="1"/>
    </xf>
    <xf numFmtId="187" fontId="46" fillId="0" borderId="10" xfId="0" applyNumberFormat="1" applyFont="1" applyBorder="1" applyAlignment="1">
      <alignment horizontal="center" vertical="center" shrinkToFit="1"/>
    </xf>
    <xf numFmtId="0" fontId="40" fillId="0" borderId="18" xfId="0" applyFont="1" applyBorder="1" applyAlignment="1">
      <alignment horizontal="right" vertical="center" wrapText="1"/>
    </xf>
    <xf numFmtId="0" fontId="40" fillId="0" borderId="17" xfId="0" applyFont="1" applyBorder="1" applyAlignment="1">
      <alignment horizontal="right" vertical="center" wrapText="1"/>
    </xf>
    <xf numFmtId="0" fontId="40" fillId="0" borderId="13" xfId="0" applyFont="1" applyBorder="1" applyAlignment="1">
      <alignment horizontal="right" vertical="center" wrapText="1"/>
    </xf>
    <xf numFmtId="0" fontId="40" fillId="0" borderId="20" xfId="0" applyFont="1" applyBorder="1" applyAlignment="1">
      <alignment horizontal="right" vertical="center" wrapText="1"/>
    </xf>
    <xf numFmtId="0" fontId="40" fillId="0" borderId="21" xfId="0" applyFont="1" applyBorder="1" applyAlignment="1">
      <alignment horizontal="right" vertical="center" wrapText="1"/>
    </xf>
    <xf numFmtId="0" fontId="40" fillId="0" borderId="15" xfId="0" applyFont="1" applyBorder="1" applyAlignment="1">
      <alignment horizontal="right" vertical="center" wrapText="1"/>
    </xf>
    <xf numFmtId="49" fontId="43" fillId="0" borderId="0" xfId="0" applyNumberFormat="1" applyFont="1" applyBorder="1" applyAlignment="1">
      <alignment vertical="center" wrapText="1"/>
    </xf>
    <xf numFmtId="0" fontId="42" fillId="0" borderId="18" xfId="0" applyFont="1" applyBorder="1" applyAlignment="1">
      <alignment horizontal="left" vertical="center" wrapText="1"/>
    </xf>
    <xf numFmtId="0" fontId="42" fillId="0" borderId="17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2" fillId="35" borderId="22" xfId="0" applyFon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42" fillId="0" borderId="0" xfId="0" applyFont="1" applyBorder="1" applyAlignment="1">
      <alignment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9" fontId="43" fillId="0" borderId="19" xfId="0" applyNumberFormat="1" applyFont="1" applyBorder="1" applyAlignment="1">
      <alignment horizontal="left" vertical="center" wrapText="1"/>
    </xf>
    <xf numFmtId="49" fontId="43" fillId="0" borderId="0" xfId="0" applyNumberFormat="1" applyFont="1" applyBorder="1" applyAlignment="1">
      <alignment horizontal="left" vertical="center" wrapText="1"/>
    </xf>
    <xf numFmtId="49" fontId="43" fillId="0" borderId="11" xfId="0" applyNumberFormat="1" applyFont="1" applyBorder="1" applyAlignment="1">
      <alignment horizontal="left" vertical="center" wrapText="1"/>
    </xf>
    <xf numFmtId="49" fontId="43" fillId="0" borderId="21" xfId="0" applyNumberFormat="1" applyFont="1" applyBorder="1" applyAlignment="1">
      <alignment horizontal="left" vertical="center" wrapText="1"/>
    </xf>
    <xf numFmtId="49" fontId="43" fillId="0" borderId="15" xfId="0" applyNumberFormat="1" applyFont="1" applyBorder="1" applyAlignment="1">
      <alignment horizontal="left" vertical="center" wrapText="1"/>
    </xf>
    <xf numFmtId="49" fontId="43" fillId="0" borderId="17" xfId="0" applyNumberFormat="1" applyFont="1" applyFill="1" applyBorder="1" applyAlignment="1">
      <alignment horizontal="left" vertical="center"/>
    </xf>
    <xf numFmtId="49" fontId="43" fillId="0" borderId="13" xfId="0" applyNumberFormat="1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2:X24"/>
  <sheetViews>
    <sheetView tabSelected="1" zoomScalePageLayoutView="0" workbookViewId="0" topLeftCell="A1">
      <selection activeCell="B2" sqref="B2:M2"/>
    </sheetView>
  </sheetViews>
  <sheetFormatPr defaultColWidth="9.140625" defaultRowHeight="15"/>
  <cols>
    <col min="1" max="1" width="1.1484375" style="0" customWidth="1"/>
    <col min="2" max="2" width="31.57421875" style="0" customWidth="1"/>
    <col min="3" max="3" width="18.57421875" style="0" customWidth="1"/>
    <col min="4" max="4" width="6.7109375" style="0" customWidth="1"/>
    <col min="5" max="5" width="9.28125" style="0" customWidth="1"/>
    <col min="6" max="6" width="23.00390625" style="0" customWidth="1"/>
    <col min="7" max="7" width="18.57421875" style="0" customWidth="1"/>
    <col min="8" max="8" width="6.28125" style="0" customWidth="1"/>
    <col min="9" max="9" width="8.140625" style="0" customWidth="1"/>
    <col min="10" max="10" width="18.57421875" style="0" customWidth="1"/>
    <col min="11" max="11" width="22.57421875" style="0" customWidth="1"/>
    <col min="12" max="12" width="6.140625" style="0" customWidth="1"/>
    <col min="13" max="13" width="5.57421875" style="0" bestFit="1" customWidth="1"/>
    <col min="14" max="14" width="2.28125" style="0" customWidth="1"/>
    <col min="15" max="15" width="16.57421875" style="0" customWidth="1"/>
    <col min="16" max="16" width="4.421875" style="0" customWidth="1"/>
    <col min="17" max="17" width="13.00390625" style="0" customWidth="1"/>
    <col min="18" max="18" width="13.140625" style="0" customWidth="1"/>
  </cols>
  <sheetData>
    <row r="1" ht="15.75" customHeight="1" thickBot="1"/>
    <row r="2" spans="2:13" ht="16.5" customHeight="1" thickBot="1">
      <c r="B2" s="86" t="s">
        <v>15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</row>
    <row r="3" ht="15.75" customHeight="1" thickBot="1"/>
    <row r="4" spans="2:18" ht="15.75" customHeight="1" thickBot="1">
      <c r="B4" s="62" t="s">
        <v>0</v>
      </c>
      <c r="C4" s="63"/>
      <c r="D4" s="63"/>
      <c r="E4" s="64"/>
      <c r="F4" s="62" t="s">
        <v>2</v>
      </c>
      <c r="G4" s="63"/>
      <c r="H4" s="63"/>
      <c r="I4" s="64"/>
      <c r="J4" s="90" t="s">
        <v>12</v>
      </c>
      <c r="K4" s="91"/>
      <c r="L4" s="91"/>
      <c r="M4" s="92"/>
      <c r="O4" s="65" t="s">
        <v>16</v>
      </c>
      <c r="P4" s="65"/>
      <c r="Q4" s="60"/>
      <c r="R4" s="60"/>
    </row>
    <row r="5" spans="2:18" ht="16.5" customHeight="1" thickBot="1">
      <c r="B5" s="66" t="s">
        <v>3</v>
      </c>
      <c r="C5" s="67"/>
      <c r="D5" s="17"/>
      <c r="E5" s="1" t="s">
        <v>1</v>
      </c>
      <c r="F5" s="66" t="s">
        <v>3</v>
      </c>
      <c r="G5" s="67"/>
      <c r="H5" s="17"/>
      <c r="I5" s="1" t="s">
        <v>1</v>
      </c>
      <c r="J5" s="66" t="s">
        <v>3</v>
      </c>
      <c r="K5" s="67"/>
      <c r="L5" s="30"/>
      <c r="M5" s="14" t="s">
        <v>1</v>
      </c>
      <c r="O5" s="68">
        <v>2500</v>
      </c>
      <c r="P5" s="69"/>
      <c r="Q5" s="61"/>
      <c r="R5" s="61"/>
    </row>
    <row r="6" spans="2:24" ht="15.75" customHeight="1">
      <c r="B6" s="70" t="s">
        <v>17</v>
      </c>
      <c r="C6" s="71"/>
      <c r="D6" s="18"/>
      <c r="E6" s="4">
        <v>10</v>
      </c>
      <c r="F6" s="71" t="s">
        <v>28</v>
      </c>
      <c r="G6" s="71"/>
      <c r="H6" s="18"/>
      <c r="I6" s="2">
        <v>10</v>
      </c>
      <c r="J6" s="70" t="s">
        <v>60</v>
      </c>
      <c r="K6" s="71"/>
      <c r="L6" s="18"/>
      <c r="M6" s="2">
        <v>30</v>
      </c>
      <c r="N6" s="5" t="b">
        <v>0</v>
      </c>
      <c r="O6" s="5">
        <f aca="true" t="shared" si="0" ref="O6:O11">IF(N6,E6,0)</f>
        <v>0</v>
      </c>
      <c r="P6" s="5" t="b">
        <v>0</v>
      </c>
      <c r="Q6" s="5">
        <f aca="true" t="shared" si="1" ref="Q6:Q11">IF(P6,I6,0)</f>
        <v>0</v>
      </c>
      <c r="R6" s="16" t="b">
        <v>0</v>
      </c>
      <c r="S6" s="5">
        <f aca="true" t="shared" si="2" ref="S6:S11">IF(R6,M6,0)</f>
        <v>0</v>
      </c>
      <c r="V6" s="15"/>
      <c r="W6" s="15"/>
      <c r="X6" s="15"/>
    </row>
    <row r="7" spans="2:24" ht="15.75" customHeight="1">
      <c r="B7" s="72" t="s">
        <v>18</v>
      </c>
      <c r="C7" s="73"/>
      <c r="D7" s="19"/>
      <c r="E7" s="2">
        <v>10</v>
      </c>
      <c r="F7" s="73" t="s">
        <v>29</v>
      </c>
      <c r="G7" s="73"/>
      <c r="H7" s="19"/>
      <c r="I7" s="2">
        <v>10</v>
      </c>
      <c r="J7" s="72" t="s">
        <v>61</v>
      </c>
      <c r="K7" s="73"/>
      <c r="L7" s="19"/>
      <c r="M7" s="2">
        <v>30</v>
      </c>
      <c r="N7" s="5" t="b">
        <v>0</v>
      </c>
      <c r="O7" s="5">
        <f t="shared" si="0"/>
        <v>0</v>
      </c>
      <c r="P7" s="5" t="b">
        <v>0</v>
      </c>
      <c r="Q7" s="5">
        <f t="shared" si="1"/>
        <v>0</v>
      </c>
      <c r="R7" s="16" t="b">
        <v>0</v>
      </c>
      <c r="S7" s="5">
        <f t="shared" si="2"/>
        <v>0</v>
      </c>
      <c r="V7" s="15"/>
      <c r="W7" s="15"/>
      <c r="X7" s="15"/>
    </row>
    <row r="8" spans="2:24" ht="15.75" customHeight="1">
      <c r="B8" s="72" t="s">
        <v>26</v>
      </c>
      <c r="C8" s="73"/>
      <c r="D8" s="19"/>
      <c r="E8" s="2">
        <v>10</v>
      </c>
      <c r="F8" s="73" t="s">
        <v>30</v>
      </c>
      <c r="G8" s="73"/>
      <c r="H8" s="19"/>
      <c r="I8" s="2">
        <v>10</v>
      </c>
      <c r="J8" s="72"/>
      <c r="K8" s="73"/>
      <c r="L8" s="31"/>
      <c r="M8" s="2"/>
      <c r="N8" s="5" t="b">
        <v>0</v>
      </c>
      <c r="O8" s="5">
        <f t="shared" si="0"/>
        <v>0</v>
      </c>
      <c r="P8" s="5" t="b">
        <v>0</v>
      </c>
      <c r="Q8" s="5">
        <f t="shared" si="1"/>
        <v>0</v>
      </c>
      <c r="R8" s="16" t="b">
        <v>0</v>
      </c>
      <c r="S8" s="5">
        <f t="shared" si="2"/>
        <v>0</v>
      </c>
      <c r="V8" s="15"/>
      <c r="W8" s="15"/>
      <c r="X8" s="15"/>
    </row>
    <row r="9" spans="2:24" ht="15.75" customHeight="1">
      <c r="B9" s="72" t="s">
        <v>4</v>
      </c>
      <c r="C9" s="73"/>
      <c r="D9" s="19"/>
      <c r="E9" s="2">
        <v>10</v>
      </c>
      <c r="F9" s="73" t="s">
        <v>58</v>
      </c>
      <c r="G9" s="73"/>
      <c r="H9" s="19"/>
      <c r="I9" s="2">
        <v>15</v>
      </c>
      <c r="J9" s="72"/>
      <c r="K9" s="73"/>
      <c r="L9" s="31"/>
      <c r="M9" s="2"/>
      <c r="N9" s="5" t="b">
        <v>0</v>
      </c>
      <c r="O9" s="5">
        <f t="shared" si="0"/>
        <v>0</v>
      </c>
      <c r="P9" s="5" t="b">
        <v>0</v>
      </c>
      <c r="Q9" s="5">
        <f t="shared" si="1"/>
        <v>0</v>
      </c>
      <c r="R9" s="16" t="b">
        <v>1</v>
      </c>
      <c r="S9" s="5">
        <f t="shared" si="2"/>
        <v>0</v>
      </c>
      <c r="V9" s="15"/>
      <c r="W9" s="15"/>
      <c r="X9" s="15"/>
    </row>
    <row r="10" spans="2:24" ht="15.75" customHeight="1">
      <c r="B10" s="72" t="s">
        <v>7</v>
      </c>
      <c r="C10" s="73"/>
      <c r="D10" s="19"/>
      <c r="E10" s="2">
        <v>10</v>
      </c>
      <c r="F10" s="73" t="s">
        <v>59</v>
      </c>
      <c r="G10" s="73"/>
      <c r="H10" s="19"/>
      <c r="I10" s="2">
        <v>15</v>
      </c>
      <c r="J10" s="72"/>
      <c r="K10" s="73"/>
      <c r="L10" s="31"/>
      <c r="M10" s="2"/>
      <c r="N10" s="5" t="b">
        <v>0</v>
      </c>
      <c r="O10" s="5">
        <f t="shared" si="0"/>
        <v>0</v>
      </c>
      <c r="P10" s="5" t="b">
        <v>0</v>
      </c>
      <c r="Q10" s="5">
        <f t="shared" si="1"/>
        <v>0</v>
      </c>
      <c r="R10" s="16" t="b">
        <v>1</v>
      </c>
      <c r="S10" s="5">
        <f t="shared" si="2"/>
        <v>0</v>
      </c>
      <c r="V10" s="15"/>
      <c r="W10" s="15"/>
      <c r="X10" s="15"/>
    </row>
    <row r="11" spans="2:24" ht="15.75" customHeight="1" thickBot="1">
      <c r="B11" s="72" t="s">
        <v>27</v>
      </c>
      <c r="C11" s="73"/>
      <c r="D11" s="19"/>
      <c r="E11" s="2">
        <v>10</v>
      </c>
      <c r="F11" s="73"/>
      <c r="G11" s="73"/>
      <c r="H11" s="31"/>
      <c r="I11" s="2"/>
      <c r="J11" s="72"/>
      <c r="K11" s="73"/>
      <c r="L11" s="31"/>
      <c r="M11" s="2"/>
      <c r="N11" s="5" t="b">
        <v>0</v>
      </c>
      <c r="O11" s="5">
        <f t="shared" si="0"/>
        <v>0</v>
      </c>
      <c r="P11" s="5" t="b">
        <v>0</v>
      </c>
      <c r="Q11" s="5">
        <f t="shared" si="1"/>
        <v>0</v>
      </c>
      <c r="R11" s="16" t="b">
        <v>1</v>
      </c>
      <c r="S11" s="5">
        <f t="shared" si="2"/>
        <v>0</v>
      </c>
      <c r="V11" s="15"/>
      <c r="W11" s="15"/>
      <c r="X11" s="15"/>
    </row>
    <row r="12" spans="2:17" ht="15.75" customHeight="1" thickBot="1">
      <c r="B12" s="76" t="s">
        <v>5</v>
      </c>
      <c r="C12" s="77"/>
      <c r="D12" s="78"/>
      <c r="E12" s="3">
        <f>SUM(O6:O11)</f>
        <v>0</v>
      </c>
      <c r="F12" s="76" t="s">
        <v>8</v>
      </c>
      <c r="G12" s="77"/>
      <c r="H12" s="78"/>
      <c r="I12" s="3">
        <f>SUM(Q6:Q11)</f>
        <v>0</v>
      </c>
      <c r="J12" s="76" t="s">
        <v>13</v>
      </c>
      <c r="K12" s="77"/>
      <c r="L12" s="78"/>
      <c r="M12" s="3">
        <f>SUM(S6:S11)</f>
        <v>0</v>
      </c>
      <c r="N12" s="5"/>
      <c r="O12" s="6" t="s">
        <v>10</v>
      </c>
      <c r="P12" s="5"/>
      <c r="Q12" s="5">
        <f>SUM(Q6:Q11)</f>
        <v>0</v>
      </c>
    </row>
    <row r="13" spans="2:15" ht="15.75" customHeight="1" thickBot="1">
      <c r="B13" s="79" t="s">
        <v>6</v>
      </c>
      <c r="C13" s="80"/>
      <c r="D13" s="74">
        <f>E12*$O$5</f>
        <v>0</v>
      </c>
      <c r="E13" s="75"/>
      <c r="F13" s="79" t="s">
        <v>9</v>
      </c>
      <c r="G13" s="81"/>
      <c r="H13" s="74">
        <f>SUM(Q6:Q11)*$O$5</f>
        <v>0</v>
      </c>
      <c r="I13" s="75"/>
      <c r="J13" s="79" t="s">
        <v>14</v>
      </c>
      <c r="K13" s="80"/>
      <c r="L13" s="74">
        <f>M12*$O$5</f>
        <v>0</v>
      </c>
      <c r="M13" s="75"/>
      <c r="O13" s="27">
        <f>E12+I12+M12</f>
        <v>0</v>
      </c>
    </row>
    <row r="14" spans="2:21" ht="15" customHeight="1" thickBot="1">
      <c r="B14" s="22" t="s">
        <v>53</v>
      </c>
      <c r="C14" s="84" t="s">
        <v>54</v>
      </c>
      <c r="D14" s="84"/>
      <c r="E14" s="85"/>
      <c r="F14" s="83" t="s">
        <v>57</v>
      </c>
      <c r="G14" s="84"/>
      <c r="H14" s="84"/>
      <c r="I14" s="85"/>
      <c r="J14" s="24"/>
      <c r="K14" s="89"/>
      <c r="L14" s="89"/>
      <c r="M14" s="89"/>
      <c r="S14" s="53" t="s">
        <v>35</v>
      </c>
      <c r="T14" s="53"/>
      <c r="U14" s="53"/>
    </row>
    <row r="15" spans="2:22" ht="15" customHeight="1" thickBot="1">
      <c r="B15" s="25" t="s">
        <v>19</v>
      </c>
      <c r="C15" s="56" t="s">
        <v>55</v>
      </c>
      <c r="D15" s="56"/>
      <c r="E15" s="57"/>
      <c r="F15" s="35" t="s">
        <v>62</v>
      </c>
      <c r="G15" s="58" t="s">
        <v>34</v>
      </c>
      <c r="H15" s="58"/>
      <c r="I15" s="59"/>
      <c r="J15" s="29"/>
      <c r="K15" s="82"/>
      <c r="L15" s="82"/>
      <c r="M15" s="82"/>
      <c r="O15" s="8" t="s">
        <v>11</v>
      </c>
      <c r="P15" s="9"/>
      <c r="Q15" s="11" t="str">
        <f>IF(O13&lt;47,"броја рата","I рата (30%)")</f>
        <v>броја рата</v>
      </c>
      <c r="R15" s="33">
        <f>IF(O13&lt;47,3,ROUND($O$16*0.3,0))</f>
        <v>3</v>
      </c>
      <c r="S15" s="54" t="str">
        <f>IF(O13&lt;47," ","17.11.2023.")</f>
        <v> </v>
      </c>
      <c r="T15" s="55"/>
      <c r="U15" s="55"/>
      <c r="V15" s="34"/>
    </row>
    <row r="16" spans="2:22" ht="15" customHeight="1" thickBot="1">
      <c r="B16" s="25" t="s">
        <v>20</v>
      </c>
      <c r="C16" s="56" t="s">
        <v>23</v>
      </c>
      <c r="D16" s="56"/>
      <c r="E16" s="57"/>
      <c r="F16" s="36" t="s">
        <v>66</v>
      </c>
      <c r="G16" s="58" t="s">
        <v>64</v>
      </c>
      <c r="H16" s="58"/>
      <c r="I16" s="59"/>
      <c r="J16" s="29"/>
      <c r="K16" s="82"/>
      <c r="L16" s="82"/>
      <c r="M16" s="82"/>
      <c r="O16" s="13">
        <f>ROUND(D13+H13+L13,0)</f>
        <v>0</v>
      </c>
      <c r="P16" s="10"/>
      <c r="Q16" s="20" t="str">
        <f>IF(O13&lt;47,"прве две рате","2- 7. рата")</f>
        <v>прве две рате</v>
      </c>
      <c r="R16" s="12">
        <f>IF(O13&lt;47,ROUND($O$16/3,0),ROUND($O$16*0.1,0))</f>
        <v>0</v>
      </c>
      <c r="S16" s="54" t="str">
        <f>IF(O13&lt;47,"17.11.2023. и 17.12.2023. ","17.12.2023-17.05.2024.")</f>
        <v>17.11.2023. и 17.12.2023. </v>
      </c>
      <c r="T16" s="55"/>
      <c r="U16" s="55"/>
      <c r="V16" s="34"/>
    </row>
    <row r="17" spans="2:22" ht="15.75" customHeight="1" thickBot="1">
      <c r="B17" s="25" t="s">
        <v>52</v>
      </c>
      <c r="C17" s="56" t="s">
        <v>56</v>
      </c>
      <c r="D17" s="56"/>
      <c r="E17" s="57"/>
      <c r="F17" s="39" t="s">
        <v>33</v>
      </c>
      <c r="G17" s="58" t="s">
        <v>65</v>
      </c>
      <c r="H17" s="58"/>
      <c r="I17" s="59"/>
      <c r="J17" s="32"/>
      <c r="K17" s="82"/>
      <c r="L17" s="82"/>
      <c r="M17" s="82"/>
      <c r="O17" s="7"/>
      <c r="P17" s="7"/>
      <c r="Q17" s="21" t="str">
        <f>IF(O13&lt;47,"последња, 3. рата","последња, 8. рата")</f>
        <v>последња, 3. рата</v>
      </c>
      <c r="R17" s="12">
        <f>IF(O13&lt;47,O16-2*R16,O16-ROUND(0.3*O16,0)-6*R16)</f>
        <v>0</v>
      </c>
      <c r="S17" s="54" t="str">
        <f>IF(O13&lt;47,"17.01.2024. ","17.06.2024.")</f>
        <v>17.01.2024. </v>
      </c>
      <c r="T17" s="55"/>
      <c r="U17" s="55"/>
      <c r="V17" s="34"/>
    </row>
    <row r="18" spans="2:13" ht="15" customHeight="1">
      <c r="B18" s="25" t="s">
        <v>21</v>
      </c>
      <c r="C18" s="58" t="s">
        <v>24</v>
      </c>
      <c r="D18" s="58"/>
      <c r="E18" s="59"/>
      <c r="F18" s="51" t="s">
        <v>63</v>
      </c>
      <c r="G18" s="47" t="s">
        <v>22</v>
      </c>
      <c r="H18" s="47"/>
      <c r="I18" s="48"/>
      <c r="J18" s="28"/>
      <c r="K18" s="28"/>
      <c r="L18" s="28"/>
      <c r="M18" s="28"/>
    </row>
    <row r="19" spans="2:9" ht="15" customHeight="1" thickBot="1">
      <c r="B19" s="40"/>
      <c r="C19" s="41"/>
      <c r="D19" s="41"/>
      <c r="E19" s="42"/>
      <c r="F19" s="52"/>
      <c r="G19" s="49"/>
      <c r="H19" s="49"/>
      <c r="I19" s="50"/>
    </row>
    <row r="20" spans="2:5" ht="15">
      <c r="B20" s="28"/>
      <c r="C20" s="28"/>
      <c r="D20" s="28"/>
      <c r="E20" s="28"/>
    </row>
    <row r="21" spans="2:5" ht="15">
      <c r="B21" s="28"/>
      <c r="C21" s="28"/>
      <c r="D21" s="28"/>
      <c r="E21" s="28"/>
    </row>
    <row r="22" spans="2:5" ht="15">
      <c r="B22" s="28"/>
      <c r="C22" s="28"/>
      <c r="D22" s="28"/>
      <c r="E22" s="28"/>
    </row>
    <row r="23" spans="2:5" ht="15">
      <c r="B23" s="28"/>
      <c r="C23" s="28"/>
      <c r="D23" s="28"/>
      <c r="E23" s="28"/>
    </row>
    <row r="24" spans="2:5" ht="15">
      <c r="B24" s="28"/>
      <c r="C24" s="28"/>
      <c r="D24" s="28"/>
      <c r="E24" s="28"/>
    </row>
  </sheetData>
  <sheetProtection/>
  <mergeCells count="57">
    <mergeCell ref="K17:M17"/>
    <mergeCell ref="B2:M2"/>
    <mergeCell ref="K14:M14"/>
    <mergeCell ref="J4:M4"/>
    <mergeCell ref="J12:L12"/>
    <mergeCell ref="J13:K13"/>
    <mergeCell ref="C14:E14"/>
    <mergeCell ref="J8:K8"/>
    <mergeCell ref="J9:K9"/>
    <mergeCell ref="K16:M16"/>
    <mergeCell ref="G16:I16"/>
    <mergeCell ref="K15:M15"/>
    <mergeCell ref="L13:M13"/>
    <mergeCell ref="F12:H12"/>
    <mergeCell ref="F14:I14"/>
    <mergeCell ref="D13:E13"/>
    <mergeCell ref="F13:G13"/>
    <mergeCell ref="B11:C11"/>
    <mergeCell ref="F11:G11"/>
    <mergeCell ref="J10:K10"/>
    <mergeCell ref="J11:K11"/>
    <mergeCell ref="B9:C9"/>
    <mergeCell ref="F9:G9"/>
    <mergeCell ref="B10:C10"/>
    <mergeCell ref="F10:G10"/>
    <mergeCell ref="J6:K6"/>
    <mergeCell ref="G17:I17"/>
    <mergeCell ref="H13:I13"/>
    <mergeCell ref="G15:I15"/>
    <mergeCell ref="B12:D12"/>
    <mergeCell ref="B13:C13"/>
    <mergeCell ref="B6:C6"/>
    <mergeCell ref="F6:G6"/>
    <mergeCell ref="B7:C7"/>
    <mergeCell ref="F7:G7"/>
    <mergeCell ref="J7:K7"/>
    <mergeCell ref="B8:C8"/>
    <mergeCell ref="F8:G8"/>
    <mergeCell ref="Q4:R4"/>
    <mergeCell ref="Q5:R5"/>
    <mergeCell ref="B4:E4"/>
    <mergeCell ref="F4:I4"/>
    <mergeCell ref="O4:P4"/>
    <mergeCell ref="B5:C5"/>
    <mergeCell ref="F5:G5"/>
    <mergeCell ref="O5:P5"/>
    <mergeCell ref="J5:K5"/>
    <mergeCell ref="G18:I19"/>
    <mergeCell ref="F18:F19"/>
    <mergeCell ref="S14:U14"/>
    <mergeCell ref="S15:U15"/>
    <mergeCell ref="S16:U16"/>
    <mergeCell ref="C15:E15"/>
    <mergeCell ref="C16:E16"/>
    <mergeCell ref="C17:E17"/>
    <mergeCell ref="C18:E18"/>
    <mergeCell ref="S17:U17"/>
  </mergeCells>
  <conditionalFormatting sqref="I12">
    <cfRule type="cellIs" priority="1" dxfId="3" operator="greaterThan" stopIfTrue="1">
      <formula>60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B2:X24"/>
  <sheetViews>
    <sheetView zoomScalePageLayoutView="0" workbookViewId="0" topLeftCell="A1">
      <selection activeCell="B2" sqref="B2:M2"/>
    </sheetView>
  </sheetViews>
  <sheetFormatPr defaultColWidth="9.140625" defaultRowHeight="15"/>
  <cols>
    <col min="1" max="1" width="1.1484375" style="0" customWidth="1"/>
    <col min="2" max="2" width="31.140625" style="0" customWidth="1"/>
    <col min="3" max="3" width="19.28125" style="0" customWidth="1"/>
    <col min="4" max="4" width="5.7109375" style="0" bestFit="1" customWidth="1"/>
    <col min="5" max="5" width="9.7109375" style="0" customWidth="1"/>
    <col min="6" max="6" width="25.140625" style="0" customWidth="1"/>
    <col min="7" max="7" width="18.57421875" style="0" customWidth="1"/>
    <col min="8" max="8" width="6.28125" style="0" customWidth="1"/>
    <col min="9" max="9" width="8.140625" style="0" customWidth="1"/>
    <col min="10" max="10" width="21.57421875" style="0" customWidth="1"/>
    <col min="11" max="11" width="22.57421875" style="0" customWidth="1"/>
    <col min="12" max="12" width="6.140625" style="0" customWidth="1"/>
    <col min="13" max="13" width="5.57421875" style="0" bestFit="1" customWidth="1"/>
    <col min="14" max="14" width="2.28125" style="0" customWidth="1"/>
    <col min="15" max="15" width="16.00390625" style="0" customWidth="1"/>
    <col min="16" max="16" width="7.00390625" style="0" customWidth="1"/>
    <col min="17" max="17" width="13.00390625" style="0" customWidth="1"/>
    <col min="18" max="18" width="13.140625" style="0" customWidth="1"/>
  </cols>
  <sheetData>
    <row r="1" ht="15.75" customHeight="1" thickBot="1"/>
    <row r="2" spans="2:13" ht="16.5" customHeight="1" thickBot="1">
      <c r="B2" s="86" t="s">
        <v>36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</row>
    <row r="3" ht="15.75" customHeight="1" thickBot="1"/>
    <row r="4" spans="2:18" ht="15.75" customHeight="1" thickBot="1">
      <c r="B4" s="62" t="s">
        <v>0</v>
      </c>
      <c r="C4" s="63"/>
      <c r="D4" s="63"/>
      <c r="E4" s="64"/>
      <c r="F4" s="62" t="s">
        <v>2</v>
      </c>
      <c r="G4" s="63"/>
      <c r="H4" s="63"/>
      <c r="I4" s="64"/>
      <c r="J4" s="90" t="s">
        <v>12</v>
      </c>
      <c r="K4" s="91"/>
      <c r="L4" s="91"/>
      <c r="M4" s="92"/>
      <c r="O4" s="65" t="s">
        <v>16</v>
      </c>
      <c r="P4" s="65"/>
      <c r="Q4" s="60"/>
      <c r="R4" s="60"/>
    </row>
    <row r="5" spans="2:18" ht="16.5" customHeight="1" thickBot="1">
      <c r="B5" s="66" t="s">
        <v>3</v>
      </c>
      <c r="C5" s="67"/>
      <c r="D5" s="17"/>
      <c r="E5" s="1" t="s">
        <v>1</v>
      </c>
      <c r="F5" s="66" t="s">
        <v>3</v>
      </c>
      <c r="G5" s="67"/>
      <c r="H5" s="17"/>
      <c r="I5" s="1" t="s">
        <v>1</v>
      </c>
      <c r="J5" s="66" t="s">
        <v>3</v>
      </c>
      <c r="K5" s="67"/>
      <c r="L5" s="30"/>
      <c r="M5" s="14" t="s">
        <v>1</v>
      </c>
      <c r="O5" s="68">
        <v>2500</v>
      </c>
      <c r="P5" s="69"/>
      <c r="Q5" s="61"/>
      <c r="R5" s="61"/>
    </row>
    <row r="6" spans="2:24" ht="15.75" customHeight="1">
      <c r="B6" s="70" t="s">
        <v>17</v>
      </c>
      <c r="C6" s="71"/>
      <c r="D6" s="18"/>
      <c r="E6" s="4">
        <v>10</v>
      </c>
      <c r="F6" s="71" t="s">
        <v>28</v>
      </c>
      <c r="G6" s="71"/>
      <c r="H6" s="18"/>
      <c r="I6" s="2">
        <v>10</v>
      </c>
      <c r="J6" s="70" t="s">
        <v>60</v>
      </c>
      <c r="K6" s="71"/>
      <c r="L6" s="18"/>
      <c r="M6" s="2">
        <v>30</v>
      </c>
      <c r="N6" s="5" t="b">
        <v>1</v>
      </c>
      <c r="O6" s="5">
        <f aca="true" t="shared" si="0" ref="O6:O11">IF(N6,E6,0)</f>
        <v>10</v>
      </c>
      <c r="P6" s="5" t="b">
        <v>0</v>
      </c>
      <c r="Q6" s="5">
        <f aca="true" t="shared" si="1" ref="Q6:Q11">IF(P6,I6,0)</f>
        <v>0</v>
      </c>
      <c r="R6" s="16" t="b">
        <v>0</v>
      </c>
      <c r="S6" s="5">
        <f aca="true" t="shared" si="2" ref="S6:S11">IF(R6,M6,0)</f>
        <v>0</v>
      </c>
      <c r="T6" s="16"/>
      <c r="U6" s="16"/>
      <c r="V6" s="7"/>
      <c r="W6" s="15"/>
      <c r="X6" s="15"/>
    </row>
    <row r="7" spans="2:24" ht="15.75" customHeight="1">
      <c r="B7" s="72" t="s">
        <v>37</v>
      </c>
      <c r="C7" s="73"/>
      <c r="D7" s="19"/>
      <c r="E7" s="2">
        <v>10</v>
      </c>
      <c r="F7" s="73" t="s">
        <v>29</v>
      </c>
      <c r="G7" s="73"/>
      <c r="H7" s="19"/>
      <c r="I7" s="2">
        <v>10</v>
      </c>
      <c r="J7" s="72" t="s">
        <v>61</v>
      </c>
      <c r="K7" s="73"/>
      <c r="L7" s="19"/>
      <c r="M7" s="2">
        <v>30</v>
      </c>
      <c r="N7" s="5" t="b">
        <v>1</v>
      </c>
      <c r="O7" s="5">
        <f t="shared" si="0"/>
        <v>10</v>
      </c>
      <c r="P7" s="5" t="b">
        <v>0</v>
      </c>
      <c r="Q7" s="5">
        <f t="shared" si="1"/>
        <v>0</v>
      </c>
      <c r="R7" s="16" t="b">
        <v>0</v>
      </c>
      <c r="S7" s="5">
        <f t="shared" si="2"/>
        <v>0</v>
      </c>
      <c r="T7" s="16"/>
      <c r="U7" s="16"/>
      <c r="V7" s="7"/>
      <c r="W7" s="15"/>
      <c r="X7" s="15"/>
    </row>
    <row r="8" spans="2:24" ht="15.75" customHeight="1">
      <c r="B8" s="72" t="s">
        <v>39</v>
      </c>
      <c r="C8" s="73"/>
      <c r="D8" s="19"/>
      <c r="E8" s="2">
        <v>10</v>
      </c>
      <c r="F8" s="73" t="s">
        <v>30</v>
      </c>
      <c r="G8" s="73"/>
      <c r="H8" s="19"/>
      <c r="I8" s="2">
        <v>10</v>
      </c>
      <c r="J8" s="72"/>
      <c r="K8" s="73"/>
      <c r="L8" s="31"/>
      <c r="M8" s="2"/>
      <c r="N8" s="5" t="b">
        <v>1</v>
      </c>
      <c r="O8" s="5">
        <f t="shared" si="0"/>
        <v>10</v>
      </c>
      <c r="P8" s="5" t="b">
        <v>0</v>
      </c>
      <c r="Q8" s="5">
        <f t="shared" si="1"/>
        <v>0</v>
      </c>
      <c r="R8" s="16" t="b">
        <v>0</v>
      </c>
      <c r="S8" s="5">
        <f t="shared" si="2"/>
        <v>0</v>
      </c>
      <c r="T8" s="16"/>
      <c r="U8" s="16"/>
      <c r="V8" s="7"/>
      <c r="W8" s="15"/>
      <c r="X8" s="15"/>
    </row>
    <row r="9" spans="2:24" ht="15.75" customHeight="1">
      <c r="B9" s="72" t="s">
        <v>4</v>
      </c>
      <c r="C9" s="73"/>
      <c r="D9" s="19"/>
      <c r="E9" s="2">
        <v>10</v>
      </c>
      <c r="F9" s="73" t="s">
        <v>58</v>
      </c>
      <c r="G9" s="73"/>
      <c r="H9" s="19"/>
      <c r="I9" s="2">
        <v>15</v>
      </c>
      <c r="J9" s="72"/>
      <c r="K9" s="73"/>
      <c r="L9" s="31"/>
      <c r="M9" s="2"/>
      <c r="N9" s="5" t="b">
        <v>1</v>
      </c>
      <c r="O9" s="5">
        <f t="shared" si="0"/>
        <v>10</v>
      </c>
      <c r="P9" s="5" t="b">
        <v>0</v>
      </c>
      <c r="Q9" s="5">
        <f t="shared" si="1"/>
        <v>0</v>
      </c>
      <c r="R9" s="16" t="b">
        <v>1</v>
      </c>
      <c r="S9" s="5">
        <f t="shared" si="2"/>
        <v>0</v>
      </c>
      <c r="T9" s="16"/>
      <c r="U9" s="16"/>
      <c r="V9" s="7"/>
      <c r="W9" s="15"/>
      <c r="X9" s="15"/>
    </row>
    <row r="10" spans="2:24" ht="15.75" customHeight="1">
      <c r="B10" s="72" t="s">
        <v>7</v>
      </c>
      <c r="C10" s="73"/>
      <c r="D10" s="19"/>
      <c r="E10" s="2">
        <v>10</v>
      </c>
      <c r="F10" s="73" t="s">
        <v>59</v>
      </c>
      <c r="G10" s="73"/>
      <c r="H10" s="19"/>
      <c r="I10" s="2">
        <v>15</v>
      </c>
      <c r="J10" s="72"/>
      <c r="K10" s="73"/>
      <c r="L10" s="31"/>
      <c r="M10" s="2"/>
      <c r="N10" s="5" t="b">
        <v>1</v>
      </c>
      <c r="O10" s="5">
        <f t="shared" si="0"/>
        <v>10</v>
      </c>
      <c r="P10" s="5" t="b">
        <v>0</v>
      </c>
      <c r="Q10" s="5">
        <f t="shared" si="1"/>
        <v>0</v>
      </c>
      <c r="R10" s="16" t="b">
        <v>1</v>
      </c>
      <c r="S10" s="5">
        <f t="shared" si="2"/>
        <v>0</v>
      </c>
      <c r="T10" s="16"/>
      <c r="U10" s="16"/>
      <c r="V10" s="7"/>
      <c r="W10" s="15"/>
      <c r="X10" s="15"/>
    </row>
    <row r="11" spans="2:24" ht="15.75" customHeight="1" thickBot="1">
      <c r="B11" s="72" t="s">
        <v>27</v>
      </c>
      <c r="C11" s="73"/>
      <c r="D11" s="19"/>
      <c r="E11" s="2">
        <v>10</v>
      </c>
      <c r="F11" s="73"/>
      <c r="G11" s="73"/>
      <c r="H11" s="31"/>
      <c r="I11" s="2"/>
      <c r="J11" s="72"/>
      <c r="K11" s="73"/>
      <c r="L11" s="31"/>
      <c r="M11" s="2"/>
      <c r="N11" s="5" t="b">
        <v>1</v>
      </c>
      <c r="O11" s="5">
        <f t="shared" si="0"/>
        <v>10</v>
      </c>
      <c r="P11" s="5" t="b">
        <v>0</v>
      </c>
      <c r="Q11" s="5">
        <f t="shared" si="1"/>
        <v>0</v>
      </c>
      <c r="R11" s="16" t="b">
        <v>1</v>
      </c>
      <c r="S11" s="5">
        <f t="shared" si="2"/>
        <v>0</v>
      </c>
      <c r="T11" s="16"/>
      <c r="U11" s="16"/>
      <c r="V11" s="7"/>
      <c r="W11" s="15"/>
      <c r="X11" s="15"/>
    </row>
    <row r="12" spans="2:17" ht="15.75" customHeight="1" thickBot="1">
      <c r="B12" s="76" t="s">
        <v>5</v>
      </c>
      <c r="C12" s="77"/>
      <c r="D12" s="78"/>
      <c r="E12" s="3">
        <f>SUM(O6:O11)</f>
        <v>60</v>
      </c>
      <c r="F12" s="76" t="s">
        <v>8</v>
      </c>
      <c r="G12" s="77"/>
      <c r="H12" s="78"/>
      <c r="I12" s="3">
        <f>SUM(Q6:Q11)</f>
        <v>0</v>
      </c>
      <c r="J12" s="76" t="s">
        <v>13</v>
      </c>
      <c r="K12" s="77"/>
      <c r="L12" s="78"/>
      <c r="M12" s="3">
        <f>SUM(S6:S11)</f>
        <v>0</v>
      </c>
      <c r="N12" s="5"/>
      <c r="O12" s="23" t="s">
        <v>10</v>
      </c>
      <c r="P12" s="5"/>
      <c r="Q12" s="5">
        <f>SUM(Q6:Q11)</f>
        <v>0</v>
      </c>
    </row>
    <row r="13" spans="2:15" ht="15.75" customHeight="1" thickBot="1">
      <c r="B13" s="79" t="s">
        <v>6</v>
      </c>
      <c r="C13" s="80"/>
      <c r="D13" s="74">
        <f>E12*$O$5</f>
        <v>150000</v>
      </c>
      <c r="E13" s="75"/>
      <c r="F13" s="79" t="s">
        <v>9</v>
      </c>
      <c r="G13" s="81"/>
      <c r="H13" s="74">
        <f>SUM(Q6:Q11)*$O$5</f>
        <v>0</v>
      </c>
      <c r="I13" s="75"/>
      <c r="J13" s="79" t="s">
        <v>14</v>
      </c>
      <c r="K13" s="80"/>
      <c r="L13" s="74">
        <f>M12*$O$5</f>
        <v>0</v>
      </c>
      <c r="M13" s="75"/>
      <c r="O13" s="27">
        <f>E12+I12+M12</f>
        <v>60</v>
      </c>
    </row>
    <row r="14" spans="2:21" ht="15" customHeight="1" thickBot="1">
      <c r="B14" s="22" t="s">
        <v>67</v>
      </c>
      <c r="C14" s="84" t="s">
        <v>54</v>
      </c>
      <c r="D14" s="84"/>
      <c r="E14" s="85"/>
      <c r="F14" s="83" t="s">
        <v>69</v>
      </c>
      <c r="G14" s="84"/>
      <c r="H14" s="84"/>
      <c r="I14" s="85"/>
      <c r="J14" s="24"/>
      <c r="K14" s="89"/>
      <c r="L14" s="89"/>
      <c r="M14" s="89"/>
      <c r="S14" s="53" t="s">
        <v>35</v>
      </c>
      <c r="T14" s="53"/>
      <c r="U14" s="53"/>
    </row>
    <row r="15" spans="2:22" ht="15" customHeight="1" thickBot="1">
      <c r="B15" s="93" t="s">
        <v>38</v>
      </c>
      <c r="C15" s="94" t="s">
        <v>40</v>
      </c>
      <c r="D15" s="94"/>
      <c r="E15" s="95"/>
      <c r="F15" s="35" t="s">
        <v>70</v>
      </c>
      <c r="G15" s="58" t="s">
        <v>42</v>
      </c>
      <c r="H15" s="58"/>
      <c r="I15" s="59"/>
      <c r="J15" s="29"/>
      <c r="K15" s="82"/>
      <c r="L15" s="82"/>
      <c r="M15" s="82"/>
      <c r="O15" s="8" t="s">
        <v>11</v>
      </c>
      <c r="P15" s="9"/>
      <c r="Q15" s="11" t="str">
        <f>IF(O13&lt;47,"броја рата","I рата (30%)")</f>
        <v>I рата (30%)</v>
      </c>
      <c r="R15" s="33">
        <f>IF(O13&lt;47,3,ROUND($O$16*0.3,0))</f>
        <v>45000</v>
      </c>
      <c r="S15" s="54" t="str">
        <f>IF(O13&lt;47," ","17.11.2023.")</f>
        <v>17.11.2023.</v>
      </c>
      <c r="T15" s="55"/>
      <c r="U15" s="55"/>
      <c r="V15" s="34"/>
    </row>
    <row r="16" spans="2:22" ht="15" customHeight="1" thickBot="1">
      <c r="B16" s="93"/>
      <c r="C16" s="94" t="s">
        <v>25</v>
      </c>
      <c r="D16" s="94"/>
      <c r="E16" s="95"/>
      <c r="F16" s="36" t="s">
        <v>32</v>
      </c>
      <c r="G16" s="58" t="s">
        <v>33</v>
      </c>
      <c r="H16" s="58"/>
      <c r="I16" s="59"/>
      <c r="J16" s="29"/>
      <c r="K16" s="82"/>
      <c r="L16" s="82"/>
      <c r="M16" s="82"/>
      <c r="O16" s="13">
        <f>ROUND(D13+H13+L13,0)</f>
        <v>150000</v>
      </c>
      <c r="P16" s="10"/>
      <c r="Q16" s="20" t="str">
        <f>IF(O13&lt;47,"прве две рате","2- 7. рата")</f>
        <v>2- 7. рата</v>
      </c>
      <c r="R16" s="12">
        <f>IF(O13&lt;47,ROUND($O$16/3,0),ROUND($O$16*0.1,0))</f>
        <v>15000</v>
      </c>
      <c r="S16" s="54" t="str">
        <f>IF(O13&lt;47,"17.11.2023. и 17.12.2023. ","17.12.2023-17.05.2024.")</f>
        <v>17.12.2023-17.05.2024.</v>
      </c>
      <c r="T16" s="55"/>
      <c r="U16" s="55"/>
      <c r="V16" s="34"/>
    </row>
    <row r="17" spans="2:22" ht="15.75" customHeight="1" thickBot="1">
      <c r="B17" s="93" t="s">
        <v>19</v>
      </c>
      <c r="C17" s="94" t="s">
        <v>41</v>
      </c>
      <c r="D17" s="94"/>
      <c r="E17" s="95"/>
      <c r="F17" s="51" t="s">
        <v>71</v>
      </c>
      <c r="G17" s="47" t="s">
        <v>63</v>
      </c>
      <c r="H17" s="47"/>
      <c r="I17" s="48"/>
      <c r="J17" s="32"/>
      <c r="K17" s="82"/>
      <c r="L17" s="82"/>
      <c r="M17" s="82"/>
      <c r="O17" s="7"/>
      <c r="P17" s="7"/>
      <c r="Q17" s="21" t="str">
        <f>IF(O13&lt;47,"последња, 3. рата","последња, 8. рата")</f>
        <v>последња, 8. рата</v>
      </c>
      <c r="R17" s="12">
        <f>IF(O13&lt;47,O16-2*R16,O16-ROUND(0.3*O16,0)-6*R16)</f>
        <v>15000</v>
      </c>
      <c r="S17" s="54" t="str">
        <f>IF(O13&lt;47,"17.01.2024. ","17.06.2024.")</f>
        <v>17.06.2024.</v>
      </c>
      <c r="T17" s="55"/>
      <c r="U17" s="55"/>
      <c r="V17" s="34"/>
    </row>
    <row r="18" spans="2:13" ht="15" customHeight="1" thickBot="1">
      <c r="B18" s="93"/>
      <c r="C18" s="94"/>
      <c r="D18" s="94"/>
      <c r="E18" s="95"/>
      <c r="F18" s="52"/>
      <c r="G18" s="49"/>
      <c r="H18" s="49"/>
      <c r="I18" s="50"/>
      <c r="J18" s="28"/>
      <c r="K18" s="28"/>
      <c r="L18" s="28"/>
      <c r="M18" s="28"/>
    </row>
    <row r="19" spans="2:10" ht="15" customHeight="1" thickBot="1">
      <c r="B19" s="38"/>
      <c r="C19" s="96" t="s">
        <v>68</v>
      </c>
      <c r="D19" s="96"/>
      <c r="E19" s="97"/>
      <c r="F19" s="37"/>
      <c r="G19" s="28"/>
      <c r="H19" s="28"/>
      <c r="I19" s="28"/>
      <c r="J19" s="28"/>
    </row>
    <row r="20" spans="2:10" ht="15">
      <c r="B20" s="28"/>
      <c r="C20" s="28"/>
      <c r="D20" s="28"/>
      <c r="E20" s="28"/>
      <c r="F20" s="28"/>
      <c r="G20" s="28"/>
      <c r="H20" s="28"/>
      <c r="I20" s="28"/>
      <c r="J20" s="28"/>
    </row>
    <row r="21" spans="2:5" ht="15">
      <c r="B21" s="28"/>
      <c r="C21" s="28"/>
      <c r="D21" s="28"/>
      <c r="E21" s="28"/>
    </row>
    <row r="22" spans="2:5" ht="15">
      <c r="B22" s="28"/>
      <c r="C22" s="28"/>
      <c r="D22" s="28"/>
      <c r="E22" s="28"/>
    </row>
    <row r="23" spans="2:5" ht="15">
      <c r="B23" s="28"/>
      <c r="C23" s="28"/>
      <c r="D23" s="28"/>
      <c r="E23" s="28"/>
    </row>
    <row r="24" spans="2:5" ht="15">
      <c r="B24" s="28"/>
      <c r="C24" s="28"/>
      <c r="D24" s="28"/>
      <c r="E24" s="28"/>
    </row>
  </sheetData>
  <sheetProtection/>
  <mergeCells count="58">
    <mergeCell ref="B2:M2"/>
    <mergeCell ref="B4:E4"/>
    <mergeCell ref="F4:I4"/>
    <mergeCell ref="J4:M4"/>
    <mergeCell ref="O4:P4"/>
    <mergeCell ref="Q4:R4"/>
    <mergeCell ref="B5:C5"/>
    <mergeCell ref="F5:G5"/>
    <mergeCell ref="J5:K5"/>
    <mergeCell ref="O5:P5"/>
    <mergeCell ref="Q5:R5"/>
    <mergeCell ref="B6:C6"/>
    <mergeCell ref="F6:G6"/>
    <mergeCell ref="J6:K6"/>
    <mergeCell ref="B7:C7"/>
    <mergeCell ref="F7:G7"/>
    <mergeCell ref="J7:K7"/>
    <mergeCell ref="B8:C8"/>
    <mergeCell ref="F8:G8"/>
    <mergeCell ref="J8:K8"/>
    <mergeCell ref="B9:C9"/>
    <mergeCell ref="F9:G9"/>
    <mergeCell ref="J9:K9"/>
    <mergeCell ref="B10:C10"/>
    <mergeCell ref="F10:G10"/>
    <mergeCell ref="J10:K10"/>
    <mergeCell ref="B12:D12"/>
    <mergeCell ref="F12:H12"/>
    <mergeCell ref="J12:L12"/>
    <mergeCell ref="B11:C11"/>
    <mergeCell ref="F11:G11"/>
    <mergeCell ref="J11:K11"/>
    <mergeCell ref="B13:C13"/>
    <mergeCell ref="D13:E13"/>
    <mergeCell ref="F13:G13"/>
    <mergeCell ref="H13:I13"/>
    <mergeCell ref="J13:K13"/>
    <mergeCell ref="L13:M13"/>
    <mergeCell ref="C14:E14"/>
    <mergeCell ref="K14:M14"/>
    <mergeCell ref="S14:U14"/>
    <mergeCell ref="C15:E15"/>
    <mergeCell ref="G15:I15"/>
    <mergeCell ref="K15:M15"/>
    <mergeCell ref="S15:U15"/>
    <mergeCell ref="F14:I14"/>
    <mergeCell ref="G16:I16"/>
    <mergeCell ref="K16:M16"/>
    <mergeCell ref="S16:U16"/>
    <mergeCell ref="K17:M17"/>
    <mergeCell ref="S17:U17"/>
    <mergeCell ref="G17:I18"/>
    <mergeCell ref="B15:B16"/>
    <mergeCell ref="B17:B18"/>
    <mergeCell ref="C17:E18"/>
    <mergeCell ref="F17:F18"/>
    <mergeCell ref="C16:E16"/>
    <mergeCell ref="C19:E19"/>
  </mergeCells>
  <conditionalFormatting sqref="I12">
    <cfRule type="cellIs" priority="1" dxfId="3" operator="greaterThan" stopIfTrue="1">
      <formula>60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B2:X25"/>
  <sheetViews>
    <sheetView zoomScalePageLayoutView="0" workbookViewId="0" topLeftCell="A1">
      <selection activeCell="B2" sqref="B2:M2"/>
    </sheetView>
  </sheetViews>
  <sheetFormatPr defaultColWidth="9.140625" defaultRowHeight="15"/>
  <cols>
    <col min="1" max="1" width="1.1484375" style="0" customWidth="1"/>
    <col min="2" max="2" width="31.28125" style="0" customWidth="1"/>
    <col min="3" max="3" width="23.00390625" style="0" customWidth="1"/>
    <col min="4" max="4" width="5.7109375" style="0" bestFit="1" customWidth="1"/>
    <col min="5" max="5" width="6.140625" style="0" customWidth="1"/>
    <col min="6" max="6" width="27.8515625" style="0" customWidth="1"/>
    <col min="7" max="7" width="18.57421875" style="0" customWidth="1"/>
    <col min="8" max="8" width="6.28125" style="0" customWidth="1"/>
    <col min="9" max="9" width="8.140625" style="0" customWidth="1"/>
    <col min="10" max="10" width="21.57421875" style="0" customWidth="1"/>
    <col min="11" max="11" width="22.57421875" style="0" customWidth="1"/>
    <col min="12" max="12" width="6.140625" style="0" customWidth="1"/>
    <col min="13" max="13" width="5.57421875" style="0" bestFit="1" customWidth="1"/>
    <col min="14" max="14" width="2.28125" style="0" customWidth="1"/>
    <col min="15" max="15" width="15.7109375" style="0" customWidth="1"/>
    <col min="16" max="16" width="4.57421875" style="0" customWidth="1"/>
    <col min="17" max="17" width="13.00390625" style="0" customWidth="1"/>
    <col min="18" max="18" width="13.140625" style="0" customWidth="1"/>
  </cols>
  <sheetData>
    <row r="1" ht="15.75" customHeight="1" thickBot="1"/>
    <row r="2" spans="2:13" ht="16.5" customHeight="1" thickBot="1">
      <c r="B2" s="86" t="s">
        <v>43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</row>
    <row r="3" ht="15.75" customHeight="1" thickBot="1"/>
    <row r="4" spans="2:18" ht="15.75" customHeight="1" thickBot="1">
      <c r="B4" s="62" t="s">
        <v>0</v>
      </c>
      <c r="C4" s="63"/>
      <c r="D4" s="63"/>
      <c r="E4" s="64"/>
      <c r="F4" s="62" t="s">
        <v>2</v>
      </c>
      <c r="G4" s="63"/>
      <c r="H4" s="63"/>
      <c r="I4" s="64"/>
      <c r="J4" s="90" t="s">
        <v>12</v>
      </c>
      <c r="K4" s="91"/>
      <c r="L4" s="91"/>
      <c r="M4" s="92"/>
      <c r="O4" s="65" t="s">
        <v>16</v>
      </c>
      <c r="P4" s="65"/>
      <c r="Q4" s="60"/>
      <c r="R4" s="60"/>
    </row>
    <row r="5" spans="2:18" ht="16.5" customHeight="1" thickBot="1">
      <c r="B5" s="66" t="s">
        <v>3</v>
      </c>
      <c r="C5" s="67"/>
      <c r="D5" s="17"/>
      <c r="E5" s="1" t="s">
        <v>1</v>
      </c>
      <c r="F5" s="66" t="s">
        <v>3</v>
      </c>
      <c r="G5" s="67"/>
      <c r="H5" s="17"/>
      <c r="I5" s="1" t="s">
        <v>1</v>
      </c>
      <c r="J5" s="66" t="s">
        <v>3</v>
      </c>
      <c r="K5" s="67"/>
      <c r="L5" s="30"/>
      <c r="M5" s="14" t="s">
        <v>1</v>
      </c>
      <c r="O5" s="68">
        <v>2500</v>
      </c>
      <c r="P5" s="69"/>
      <c r="Q5" s="61"/>
      <c r="R5" s="61"/>
    </row>
    <row r="6" spans="2:24" ht="15.75" customHeight="1">
      <c r="B6" s="70" t="s">
        <v>17</v>
      </c>
      <c r="C6" s="71"/>
      <c r="D6" s="18"/>
      <c r="E6" s="4">
        <v>10</v>
      </c>
      <c r="F6" s="71" t="s">
        <v>28</v>
      </c>
      <c r="G6" s="71"/>
      <c r="H6" s="18"/>
      <c r="I6" s="2">
        <v>10</v>
      </c>
      <c r="J6" s="70" t="s">
        <v>60</v>
      </c>
      <c r="K6" s="71"/>
      <c r="L6" s="18"/>
      <c r="M6" s="2">
        <v>30</v>
      </c>
      <c r="N6" s="5" t="b">
        <v>0</v>
      </c>
      <c r="O6" s="5">
        <f aca="true" t="shared" si="0" ref="O6:O11">IF(N6,E6,0)</f>
        <v>0</v>
      </c>
      <c r="P6" s="5" t="b">
        <v>0</v>
      </c>
      <c r="Q6" s="5">
        <f aca="true" t="shared" si="1" ref="Q6:Q11">IF(P6,I6,0)</f>
        <v>0</v>
      </c>
      <c r="R6" s="16" t="b">
        <v>0</v>
      </c>
      <c r="S6" s="5">
        <f aca="true" t="shared" si="2" ref="S6:S11">IF(R6,M6,0)</f>
        <v>0</v>
      </c>
      <c r="V6" s="15"/>
      <c r="W6" s="15"/>
      <c r="X6" s="15"/>
    </row>
    <row r="7" spans="2:24" ht="15.75" customHeight="1">
      <c r="B7" s="72" t="s">
        <v>72</v>
      </c>
      <c r="C7" s="73"/>
      <c r="D7" s="19"/>
      <c r="E7" s="2">
        <v>10</v>
      </c>
      <c r="F7" s="73" t="s">
        <v>29</v>
      </c>
      <c r="G7" s="73"/>
      <c r="H7" s="19"/>
      <c r="I7" s="2">
        <v>10</v>
      </c>
      <c r="J7" s="72" t="s">
        <v>61</v>
      </c>
      <c r="K7" s="73"/>
      <c r="L7" s="19"/>
      <c r="M7" s="2">
        <v>30</v>
      </c>
      <c r="N7" s="5" t="b">
        <v>0</v>
      </c>
      <c r="O7" s="5">
        <f t="shared" si="0"/>
        <v>0</v>
      </c>
      <c r="P7" s="5" t="b">
        <v>0</v>
      </c>
      <c r="Q7" s="5">
        <f t="shared" si="1"/>
        <v>0</v>
      </c>
      <c r="R7" s="16" t="b">
        <v>0</v>
      </c>
      <c r="S7" s="5">
        <f t="shared" si="2"/>
        <v>0</v>
      </c>
      <c r="V7" s="15"/>
      <c r="W7" s="15"/>
      <c r="X7" s="15"/>
    </row>
    <row r="8" spans="2:24" ht="15.75" customHeight="1">
      <c r="B8" s="72" t="s">
        <v>47</v>
      </c>
      <c r="C8" s="73"/>
      <c r="D8" s="19"/>
      <c r="E8" s="2">
        <v>10</v>
      </c>
      <c r="F8" s="73" t="s">
        <v>30</v>
      </c>
      <c r="G8" s="73"/>
      <c r="H8" s="19"/>
      <c r="I8" s="2">
        <v>10</v>
      </c>
      <c r="J8" s="72"/>
      <c r="K8" s="73"/>
      <c r="L8" s="19"/>
      <c r="M8" s="2"/>
      <c r="N8" s="5" t="b">
        <v>0</v>
      </c>
      <c r="O8" s="5">
        <f t="shared" si="0"/>
        <v>0</v>
      </c>
      <c r="P8" s="5" t="b">
        <v>0</v>
      </c>
      <c r="Q8" s="5">
        <f t="shared" si="1"/>
        <v>0</v>
      </c>
      <c r="R8" s="16" t="b">
        <v>0</v>
      </c>
      <c r="S8" s="5">
        <f t="shared" si="2"/>
        <v>0</v>
      </c>
      <c r="V8" s="15"/>
      <c r="W8" s="15"/>
      <c r="X8" s="15"/>
    </row>
    <row r="9" spans="2:24" ht="15.75" customHeight="1">
      <c r="B9" s="72" t="s">
        <v>4</v>
      </c>
      <c r="C9" s="73"/>
      <c r="D9" s="19"/>
      <c r="E9" s="2">
        <v>10</v>
      </c>
      <c r="F9" s="73" t="s">
        <v>58</v>
      </c>
      <c r="G9" s="73"/>
      <c r="H9" s="19"/>
      <c r="I9" s="2">
        <v>15</v>
      </c>
      <c r="J9" s="72"/>
      <c r="K9" s="73"/>
      <c r="L9" s="31"/>
      <c r="M9" s="2"/>
      <c r="N9" s="5" t="b">
        <v>0</v>
      </c>
      <c r="O9" s="5">
        <f t="shared" si="0"/>
        <v>0</v>
      </c>
      <c r="P9" s="5" t="b">
        <v>0</v>
      </c>
      <c r="Q9" s="5">
        <f t="shared" si="1"/>
        <v>0</v>
      </c>
      <c r="R9" s="16" t="b">
        <v>1</v>
      </c>
      <c r="S9" s="5">
        <f t="shared" si="2"/>
        <v>0</v>
      </c>
      <c r="V9" s="15"/>
      <c r="W9" s="15"/>
      <c r="X9" s="15"/>
    </row>
    <row r="10" spans="2:24" ht="15.75" customHeight="1">
      <c r="B10" s="72" t="s">
        <v>7</v>
      </c>
      <c r="C10" s="73"/>
      <c r="D10" s="19"/>
      <c r="E10" s="2">
        <v>10</v>
      </c>
      <c r="F10" s="73" t="s">
        <v>59</v>
      </c>
      <c r="G10" s="73"/>
      <c r="H10" s="19"/>
      <c r="I10" s="2">
        <v>15</v>
      </c>
      <c r="J10" s="72"/>
      <c r="K10" s="73"/>
      <c r="L10" s="31"/>
      <c r="M10" s="2"/>
      <c r="N10" s="5" t="b">
        <v>0</v>
      </c>
      <c r="O10" s="5">
        <f t="shared" si="0"/>
        <v>0</v>
      </c>
      <c r="P10" s="5" t="b">
        <v>0</v>
      </c>
      <c r="Q10" s="5">
        <f t="shared" si="1"/>
        <v>0</v>
      </c>
      <c r="R10" s="16" t="b">
        <v>1</v>
      </c>
      <c r="S10" s="5">
        <f t="shared" si="2"/>
        <v>0</v>
      </c>
      <c r="V10" s="15"/>
      <c r="W10" s="15"/>
      <c r="X10" s="15"/>
    </row>
    <row r="11" spans="2:24" ht="15.75" customHeight="1" thickBot="1">
      <c r="B11" s="72" t="s">
        <v>27</v>
      </c>
      <c r="C11" s="73"/>
      <c r="D11" s="19"/>
      <c r="E11" s="2">
        <v>10</v>
      </c>
      <c r="F11" s="73"/>
      <c r="G11" s="73"/>
      <c r="H11" s="19"/>
      <c r="I11" s="2"/>
      <c r="J11" s="72"/>
      <c r="K11" s="73"/>
      <c r="L11" s="31"/>
      <c r="M11" s="2"/>
      <c r="N11" s="5" t="b">
        <v>0</v>
      </c>
      <c r="O11" s="5">
        <f t="shared" si="0"/>
        <v>0</v>
      </c>
      <c r="P11" s="5" t="b">
        <v>0</v>
      </c>
      <c r="Q11" s="5">
        <f t="shared" si="1"/>
        <v>0</v>
      </c>
      <c r="R11" s="16" t="b">
        <v>1</v>
      </c>
      <c r="S11" s="5">
        <f t="shared" si="2"/>
        <v>0</v>
      </c>
      <c r="V11" s="15"/>
      <c r="W11" s="15"/>
      <c r="X11" s="15"/>
    </row>
    <row r="12" spans="2:17" ht="15.75" customHeight="1" thickBot="1">
      <c r="B12" s="76" t="s">
        <v>5</v>
      </c>
      <c r="C12" s="77"/>
      <c r="D12" s="78"/>
      <c r="E12" s="3">
        <f>SUM(O6:O11)</f>
        <v>0</v>
      </c>
      <c r="F12" s="76" t="s">
        <v>8</v>
      </c>
      <c r="G12" s="77"/>
      <c r="H12" s="78"/>
      <c r="I12" s="3">
        <f>SUM(Q6:Q11)</f>
        <v>0</v>
      </c>
      <c r="J12" s="76" t="s">
        <v>13</v>
      </c>
      <c r="K12" s="77"/>
      <c r="L12" s="78"/>
      <c r="M12" s="3">
        <f>SUM(S6:S11)</f>
        <v>0</v>
      </c>
      <c r="N12" s="5"/>
      <c r="O12" s="23" t="s">
        <v>10</v>
      </c>
      <c r="P12" s="5"/>
      <c r="Q12" s="5">
        <f>SUM(Q6:Q11)</f>
        <v>0</v>
      </c>
    </row>
    <row r="13" spans="2:15" ht="15.75" customHeight="1" thickBot="1">
      <c r="B13" s="79" t="s">
        <v>6</v>
      </c>
      <c r="C13" s="80"/>
      <c r="D13" s="74">
        <f>E12*$O$5</f>
        <v>0</v>
      </c>
      <c r="E13" s="75"/>
      <c r="F13" s="79" t="s">
        <v>9</v>
      </c>
      <c r="G13" s="81"/>
      <c r="H13" s="74">
        <f>SUM(Q6:Q11)*$O$5</f>
        <v>0</v>
      </c>
      <c r="I13" s="75"/>
      <c r="J13" s="79" t="s">
        <v>14</v>
      </c>
      <c r="K13" s="80"/>
      <c r="L13" s="74">
        <f>M12*$O$5</f>
        <v>0</v>
      </c>
      <c r="M13" s="75"/>
      <c r="O13" s="27">
        <f>E12+I12+M12</f>
        <v>0</v>
      </c>
    </row>
    <row r="14" spans="2:21" ht="15" customHeight="1" thickBot="1">
      <c r="B14" s="22" t="s">
        <v>73</v>
      </c>
      <c r="C14" s="84" t="s">
        <v>54</v>
      </c>
      <c r="D14" s="84"/>
      <c r="E14" s="85"/>
      <c r="F14" s="83" t="s">
        <v>57</v>
      </c>
      <c r="G14" s="84"/>
      <c r="H14" s="84"/>
      <c r="I14" s="85"/>
      <c r="J14" s="24"/>
      <c r="K14" s="89"/>
      <c r="L14" s="89"/>
      <c r="M14" s="89"/>
      <c r="S14" s="53" t="s">
        <v>35</v>
      </c>
      <c r="T14" s="53"/>
      <c r="U14" s="53"/>
    </row>
    <row r="15" spans="2:22" ht="15" customHeight="1" thickBot="1">
      <c r="B15" s="25" t="s">
        <v>44</v>
      </c>
      <c r="C15" s="56" t="s">
        <v>40</v>
      </c>
      <c r="D15" s="56"/>
      <c r="E15" s="56"/>
      <c r="F15" s="45" t="s">
        <v>78</v>
      </c>
      <c r="G15" s="98" t="s">
        <v>50</v>
      </c>
      <c r="H15" s="98"/>
      <c r="I15" s="99"/>
      <c r="J15" s="29"/>
      <c r="K15" s="82"/>
      <c r="L15" s="82"/>
      <c r="M15" s="82"/>
      <c r="O15" s="8" t="s">
        <v>11</v>
      </c>
      <c r="P15" s="9"/>
      <c r="Q15" s="11" t="str">
        <f>IF(O13&lt;47,"броја рата","I рата (30%)")</f>
        <v>броја рата</v>
      </c>
      <c r="R15" s="33">
        <f>IF(O13&lt;47,3,ROUND($O$16*0.3,0))</f>
        <v>3</v>
      </c>
      <c r="S15" s="54" t="str">
        <f>IF(O13&lt;47," ","17.11.2023.")</f>
        <v> </v>
      </c>
      <c r="T15" s="55"/>
      <c r="U15" s="55"/>
      <c r="V15" s="34"/>
    </row>
    <row r="16" spans="2:22" ht="15" customHeight="1" thickBot="1">
      <c r="B16" s="93" t="s">
        <v>45</v>
      </c>
      <c r="C16" s="58" t="s">
        <v>74</v>
      </c>
      <c r="D16" s="58"/>
      <c r="E16" s="58"/>
      <c r="F16" s="35" t="s">
        <v>31</v>
      </c>
      <c r="G16" s="58" t="s">
        <v>77</v>
      </c>
      <c r="H16" s="58"/>
      <c r="I16" s="59"/>
      <c r="J16" s="29"/>
      <c r="K16" s="82"/>
      <c r="L16" s="82"/>
      <c r="M16" s="82"/>
      <c r="O16" s="13">
        <f>ROUND(D13+H13+L13,0)</f>
        <v>0</v>
      </c>
      <c r="P16" s="10"/>
      <c r="Q16" s="20" t="str">
        <f>IF(O13&lt;47,"прве две рате","2- 7. рата")</f>
        <v>прве две рате</v>
      </c>
      <c r="R16" s="12">
        <f>IF(O13&lt;47,ROUND($O$16/3,0),ROUND($O$16*0.1,0))</f>
        <v>0</v>
      </c>
      <c r="S16" s="54" t="str">
        <f>IF(O13&lt;47,"17.11.2023. и 17.12.2023. ","17.12.2023-17.05.2024.")</f>
        <v>17.11.2023. и 17.12.2023. </v>
      </c>
      <c r="T16" s="55"/>
      <c r="U16" s="55"/>
      <c r="V16" s="34"/>
    </row>
    <row r="17" spans="2:22" ht="15.75" customHeight="1" thickBot="1">
      <c r="B17" s="93"/>
      <c r="C17" s="56" t="s">
        <v>48</v>
      </c>
      <c r="D17" s="56"/>
      <c r="E17" s="56"/>
      <c r="F17" s="46" t="s">
        <v>51</v>
      </c>
      <c r="G17" s="58" t="s">
        <v>76</v>
      </c>
      <c r="H17" s="58"/>
      <c r="I17" s="59"/>
      <c r="J17" s="32"/>
      <c r="K17" s="82"/>
      <c r="L17" s="82"/>
      <c r="M17" s="82"/>
      <c r="O17" s="7"/>
      <c r="P17" s="7"/>
      <c r="Q17" s="21" t="str">
        <f>IF(O13&lt;47,"последња, 3. рата","последња, 8. рата")</f>
        <v>последња, 3. рата</v>
      </c>
      <c r="R17" s="12">
        <f>IF(O13&lt;47,O16-2*R16,O16-ROUND(0.3*O16,0)-6*R16)</f>
        <v>0</v>
      </c>
      <c r="S17" s="54" t="str">
        <f>IF(O13&lt;47,"17.01.2024. ","17.06.2024.")</f>
        <v>17.01.2024. </v>
      </c>
      <c r="T17" s="55"/>
      <c r="U17" s="55"/>
      <c r="V17" s="34"/>
    </row>
    <row r="18" spans="2:13" ht="15" customHeight="1">
      <c r="B18" s="93" t="s">
        <v>46</v>
      </c>
      <c r="C18" s="47" t="s">
        <v>49</v>
      </c>
      <c r="D18" s="47"/>
      <c r="E18" s="47"/>
      <c r="F18" s="51" t="s">
        <v>71</v>
      </c>
      <c r="G18" s="47" t="s">
        <v>75</v>
      </c>
      <c r="H18" s="47"/>
      <c r="I18" s="48"/>
      <c r="J18" s="28"/>
      <c r="K18" s="28"/>
      <c r="L18" s="28"/>
      <c r="M18" s="28"/>
    </row>
    <row r="19" spans="2:10" ht="15" customHeight="1" thickBot="1">
      <c r="B19" s="93"/>
      <c r="C19" s="47"/>
      <c r="D19" s="47"/>
      <c r="E19" s="47"/>
      <c r="F19" s="52"/>
      <c r="G19" s="49"/>
      <c r="H19" s="49"/>
      <c r="I19" s="50"/>
      <c r="J19" s="28"/>
    </row>
    <row r="20" spans="2:10" ht="15.75" thickBot="1">
      <c r="B20" s="26"/>
      <c r="C20" s="43"/>
      <c r="D20" s="43"/>
      <c r="E20" s="44"/>
      <c r="F20" s="28"/>
      <c r="G20" s="28"/>
      <c r="H20" s="28"/>
      <c r="I20" s="28"/>
      <c r="J20" s="28"/>
    </row>
    <row r="21" spans="2:10" ht="15">
      <c r="B21" s="28"/>
      <c r="C21" s="28"/>
      <c r="D21" s="28"/>
      <c r="E21" s="28"/>
      <c r="F21" s="28"/>
      <c r="G21" s="28"/>
      <c r="H21" s="28"/>
      <c r="I21" s="28"/>
      <c r="J21" s="28"/>
    </row>
    <row r="22" spans="2:5" ht="15">
      <c r="B22" s="28"/>
      <c r="C22" s="28"/>
      <c r="D22" s="28"/>
      <c r="E22" s="28"/>
    </row>
    <row r="23" spans="2:5" ht="15">
      <c r="B23" s="28"/>
      <c r="C23" s="28"/>
      <c r="D23" s="28"/>
      <c r="E23" s="28"/>
    </row>
    <row r="24" spans="2:5" ht="15">
      <c r="B24" s="28"/>
      <c r="C24" s="28"/>
      <c r="D24" s="28"/>
      <c r="E24" s="28"/>
    </row>
    <row r="25" spans="2:5" ht="15">
      <c r="B25" s="28"/>
      <c r="C25" s="28"/>
      <c r="D25" s="28"/>
      <c r="E25" s="28"/>
    </row>
  </sheetData>
  <sheetProtection/>
  <mergeCells count="59">
    <mergeCell ref="B2:M2"/>
    <mergeCell ref="B4:E4"/>
    <mergeCell ref="F4:I4"/>
    <mergeCell ref="J4:M4"/>
    <mergeCell ref="O4:P4"/>
    <mergeCell ref="Q4:R4"/>
    <mergeCell ref="B5:C5"/>
    <mergeCell ref="F5:G5"/>
    <mergeCell ref="J5:K5"/>
    <mergeCell ref="O5:P5"/>
    <mergeCell ref="Q5:R5"/>
    <mergeCell ref="B6:C6"/>
    <mergeCell ref="F6:G6"/>
    <mergeCell ref="J6:K6"/>
    <mergeCell ref="B7:C7"/>
    <mergeCell ref="F7:G7"/>
    <mergeCell ref="J7:K7"/>
    <mergeCell ref="B8:C8"/>
    <mergeCell ref="F8:G8"/>
    <mergeCell ref="J8:K8"/>
    <mergeCell ref="B9:C9"/>
    <mergeCell ref="F9:G9"/>
    <mergeCell ref="J9:K9"/>
    <mergeCell ref="B10:C10"/>
    <mergeCell ref="F10:G10"/>
    <mergeCell ref="J10:K10"/>
    <mergeCell ref="B12:D12"/>
    <mergeCell ref="F12:H12"/>
    <mergeCell ref="J12:L12"/>
    <mergeCell ref="B11:C11"/>
    <mergeCell ref="F11:G11"/>
    <mergeCell ref="J11:K11"/>
    <mergeCell ref="K15:M15"/>
    <mergeCell ref="S15:U15"/>
    <mergeCell ref="C16:E16"/>
    <mergeCell ref="B13:C13"/>
    <mergeCell ref="D13:E13"/>
    <mergeCell ref="F13:G13"/>
    <mergeCell ref="H13:I13"/>
    <mergeCell ref="J13:K13"/>
    <mergeCell ref="L13:M13"/>
    <mergeCell ref="K16:M16"/>
    <mergeCell ref="S16:U16"/>
    <mergeCell ref="G17:I17"/>
    <mergeCell ref="K17:M17"/>
    <mergeCell ref="S17:U17"/>
    <mergeCell ref="C14:E14"/>
    <mergeCell ref="K14:M14"/>
    <mergeCell ref="S14:U14"/>
    <mergeCell ref="C15:E15"/>
    <mergeCell ref="G15:I15"/>
    <mergeCell ref="F14:I14"/>
    <mergeCell ref="C18:E19"/>
    <mergeCell ref="F18:F19"/>
    <mergeCell ref="G18:I19"/>
    <mergeCell ref="B16:B17"/>
    <mergeCell ref="B18:B19"/>
    <mergeCell ref="C17:E17"/>
    <mergeCell ref="G16:I16"/>
  </mergeCells>
  <conditionalFormatting sqref="I12">
    <cfRule type="cellIs" priority="1" dxfId="3" operator="greaterThan" stopIfTrue="1">
      <formula>60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Milanovic</dc:creator>
  <cp:keywords/>
  <dc:description/>
  <cp:lastModifiedBy>Igor Milanovic</cp:lastModifiedBy>
  <dcterms:created xsi:type="dcterms:W3CDTF">2016-10-06T18:39:33Z</dcterms:created>
  <dcterms:modified xsi:type="dcterms:W3CDTF">2023-09-11T11:10:07Z</dcterms:modified>
  <cp:category/>
  <cp:version/>
  <cp:contentType/>
  <cp:contentStatus/>
</cp:coreProperties>
</file>